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0860" windowHeight="5130" activeTab="1"/>
  </bookViews>
  <sheets>
    <sheet name="P&amp;L" sheetId="1" r:id="rId1"/>
    <sheet name="BS" sheetId="2" r:id="rId2"/>
    <sheet name="Change in equity" sheetId="3" r:id="rId3"/>
    <sheet name="CF" sheetId="4" r:id="rId4"/>
    <sheet name="KFI" sheetId="5" r:id="rId5"/>
  </sheets>
  <definedNames>
    <definedName name="_xlnm.Print_Area" localSheetId="1">'BS'!$A$1:$D$61</definedName>
    <definedName name="_xlnm.Print_Area" localSheetId="3">'CF'!$A$1:$E$58</definedName>
    <definedName name="_xlnm.Print_Area" localSheetId="2">'Change in equity'!$A$1:$E$36</definedName>
    <definedName name="_xlnm.Print_Area" localSheetId="4">'KFI'!$A$1:$I$47</definedName>
    <definedName name="_xlnm.Print_Area" localSheetId="0">'P&amp;L'!$A$1:$G$48</definedName>
  </definedNames>
  <calcPr fullCalcOnLoad="1"/>
</workbook>
</file>

<file path=xl/sharedStrings.xml><?xml version="1.0" encoding="utf-8"?>
<sst xmlns="http://schemas.openxmlformats.org/spreadsheetml/2006/main" count="232" uniqueCount="155">
  <si>
    <t>Revenue</t>
  </si>
  <si>
    <t>Finance costs</t>
  </si>
  <si>
    <t>RM'000</t>
  </si>
  <si>
    <t>Property, Plant &amp; Equipment</t>
  </si>
  <si>
    <t>Current Assets</t>
  </si>
  <si>
    <t>Inventories</t>
  </si>
  <si>
    <t>Current Liabilities</t>
  </si>
  <si>
    <t>Share capital</t>
  </si>
  <si>
    <t>Long Term Liabilities</t>
  </si>
  <si>
    <t>Borrowings</t>
  </si>
  <si>
    <t>Operating profit before changes in working capital</t>
  </si>
  <si>
    <t>Net cash flows from operating activities</t>
  </si>
  <si>
    <t>Financing Activities</t>
  </si>
  <si>
    <t>Total</t>
  </si>
  <si>
    <t>Deferred taxation</t>
  </si>
  <si>
    <t>Dividend per share (sen)</t>
  </si>
  <si>
    <t>INDIVIDUAL PERIOD</t>
  </si>
  <si>
    <t>QUARTER</t>
  </si>
  <si>
    <t>PRECEDING YEAR</t>
  </si>
  <si>
    <t>CORRESPONDING</t>
  </si>
  <si>
    <t>CUMULATIVE PERIOD</t>
  </si>
  <si>
    <t>TO DATE</t>
  </si>
  <si>
    <t>1</t>
  </si>
  <si>
    <t>2</t>
  </si>
  <si>
    <t>3</t>
  </si>
  <si>
    <t>4</t>
  </si>
  <si>
    <t>5</t>
  </si>
  <si>
    <t>6</t>
  </si>
  <si>
    <t>7</t>
  </si>
  <si>
    <t>AS AT END OF</t>
  </si>
  <si>
    <t>AS AT PRECEDING</t>
  </si>
  <si>
    <t>FINANCIAL YEAR</t>
  </si>
  <si>
    <t>END</t>
  </si>
  <si>
    <t>CURRENT</t>
  </si>
  <si>
    <t>Gross interest income</t>
  </si>
  <si>
    <t>Gross interest expense</t>
  </si>
  <si>
    <t>CURRENT YEAR</t>
  </si>
  <si>
    <t>Net cash flows from financing activities</t>
  </si>
  <si>
    <t>Provision for taxation</t>
  </si>
  <si>
    <t>Financed by :</t>
  </si>
  <si>
    <t>Shareholders' fund</t>
  </si>
  <si>
    <t>Share</t>
  </si>
  <si>
    <t>Net change in current assets</t>
  </si>
  <si>
    <t>Net change in current liabilities</t>
  </si>
  <si>
    <t>CONDENSED CONSOLIDATED INCOME STATEMENTS</t>
  </si>
  <si>
    <t>CONDENSED CONSOLIDATED BALANCE SHEETS</t>
  </si>
  <si>
    <t>PART A2 : SUMMARY OF KEY FINANCIAL INFORMATION</t>
  </si>
  <si>
    <t>PART A3 : ADDITIONAL INFORMATION</t>
  </si>
  <si>
    <t>and approved by the Board of Directors.</t>
  </si>
  <si>
    <t>CONDENSED CONSOLIDATED CASH FLOW STATEMENTS</t>
  </si>
  <si>
    <t>CONDENSED CONSOLIDATED STATEMENTS OF CHANGES IN EQUITY</t>
  </si>
  <si>
    <t>Trade Receivables</t>
  </si>
  <si>
    <t>Other Receivables</t>
  </si>
  <si>
    <t>Trade Payables</t>
  </si>
  <si>
    <t>Other Payables</t>
  </si>
  <si>
    <t>Investment Property</t>
  </si>
  <si>
    <t>MALAYSIA PACIFIC CORPORATION BERHAD</t>
  </si>
  <si>
    <t xml:space="preserve">Current </t>
  </si>
  <si>
    <t>Quarter Ended</t>
  </si>
  <si>
    <t xml:space="preserve">cumulative </t>
  </si>
  <si>
    <t>Comparative</t>
  </si>
  <si>
    <t>a) Basic</t>
  </si>
  <si>
    <t>b) Diluted</t>
  </si>
  <si>
    <t>Audited</t>
  </si>
  <si>
    <t>As At</t>
  </si>
  <si>
    <t xml:space="preserve">As At </t>
  </si>
  <si>
    <t>Unaudited</t>
  </si>
  <si>
    <t>Development Properties and Expenditure</t>
  </si>
  <si>
    <t>Bank Borrowings</t>
  </si>
  <si>
    <t>Tax Recoverable</t>
  </si>
  <si>
    <t>ended</t>
  </si>
  <si>
    <t>Revaluation</t>
  </si>
  <si>
    <t>Reserve</t>
  </si>
  <si>
    <t>Operating Activities</t>
  </si>
  <si>
    <t>N/A</t>
  </si>
  <si>
    <t>Note : The calculation of the diluted earnings/(loss) per share is not applicable due to anti-diluted effects of</t>
  </si>
  <si>
    <t xml:space="preserve">           warrants.</t>
  </si>
  <si>
    <t>Adjustments for non-cash flow :</t>
  </si>
  <si>
    <t>Non-cash items</t>
  </si>
  <si>
    <t>Non-operating items</t>
  </si>
  <si>
    <t>Expenditures on development</t>
  </si>
  <si>
    <t>Proceeds from Right Issue</t>
  </si>
  <si>
    <t>CORR. QTR</t>
  </si>
  <si>
    <t>Proceeds from Warrants</t>
  </si>
  <si>
    <t>(Increase)/Decrease in working Capital :</t>
  </si>
  <si>
    <t>The Unaudited Condensed Consolidated Balance Sheets presented below have been reviewed</t>
  </si>
  <si>
    <t>The Unaudited Condensed Consolidated Cash Flow Statement presented below have been reviewed</t>
  </si>
  <si>
    <t>Land Held for Property Development</t>
  </si>
  <si>
    <t>Net assets per share (RM)</t>
  </si>
  <si>
    <t xml:space="preserve"> </t>
  </si>
  <si>
    <t>Capital</t>
  </si>
  <si>
    <t>At 1 July 2006</t>
  </si>
  <si>
    <t>FY2007</t>
  </si>
  <si>
    <t>Net Current Assets/(Liabilities)</t>
  </si>
  <si>
    <t>Net change in property development costs</t>
  </si>
  <si>
    <t xml:space="preserve">Effects of adoption FRS 140  </t>
  </si>
  <si>
    <t xml:space="preserve">                                                  </t>
  </si>
  <si>
    <t>Losses</t>
  </si>
  <si>
    <t>Accumulated</t>
  </si>
  <si>
    <t>FY2008</t>
  </si>
  <si>
    <t>Fixed deposit with licensed bank</t>
  </si>
  <si>
    <t>The Condensed Consolidated Balance Sheets should be read in conjunction with the Annual Financial Report for the year ended 30 June 2007.</t>
  </si>
  <si>
    <t>Hire Purchase Creditors</t>
  </si>
  <si>
    <t>HP Creditors</t>
  </si>
  <si>
    <t/>
  </si>
  <si>
    <t>At 1 July 2007</t>
  </si>
  <si>
    <t>The Condensed Consolidated Income Statements should be read in conjunction with the Annual Financial Report for the year ended 30 June 2007.</t>
  </si>
  <si>
    <t>The Condensed Consolidated Statements of Changes in Equity should be read in conjunction with the Annual Financial Report for the year ended 30 June 2007.</t>
  </si>
  <si>
    <t>( Unaudited )</t>
  </si>
  <si>
    <t>( Audited )</t>
  </si>
  <si>
    <t>The Condensed Consolidated Cash Flow Statements should be read in conjunction with the Annual Financial Report the year ended 30 June 2007</t>
  </si>
  <si>
    <t>Accumulated profit/(losses)</t>
  </si>
  <si>
    <t>Net profit for the year</t>
  </si>
  <si>
    <t>Rental and Utilities Deposits</t>
  </si>
  <si>
    <t>Net Change in Cash and Cash Equivalents</t>
  </si>
  <si>
    <t>Operating expenses</t>
  </si>
  <si>
    <t>Other operating income</t>
  </si>
  <si>
    <t>Minority interest</t>
  </si>
  <si>
    <t>FY 2008 (unaudited)</t>
  </si>
  <si>
    <t>Cash and Bank Balances</t>
  </si>
  <si>
    <t>Additional investment in a subsidiary</t>
  </si>
  <si>
    <t>Proceed from issurance of shares</t>
  </si>
  <si>
    <t>Payment for liquidated ascertained damages</t>
  </si>
  <si>
    <t>Interest paid</t>
  </si>
  <si>
    <t>Interest received</t>
  </si>
  <si>
    <t>Investing Activity</t>
  </si>
  <si>
    <t>Purchase of property, plant &amp; equipments,</t>
  </si>
  <si>
    <t>representing net cash flows from investing activity</t>
  </si>
  <si>
    <t>Tax paid</t>
  </si>
  <si>
    <t>Increase / (repayment) for bank borrowings</t>
  </si>
  <si>
    <t>FY 2007 (Audited)</t>
  </si>
  <si>
    <t>30/06/2008</t>
  </si>
  <si>
    <t>30/06/2007</t>
  </si>
  <si>
    <t>12 months</t>
  </si>
  <si>
    <t>Taxation income /(expense)</t>
  </si>
  <si>
    <t>FOR THE YEAR ENDED 30th JUNE 2008</t>
  </si>
  <si>
    <t>Net profit for the financial year</t>
  </si>
  <si>
    <t>Profit from operations</t>
  </si>
  <si>
    <t>Profit before tax</t>
  </si>
  <si>
    <t>Profit after tax</t>
  </si>
  <si>
    <t>12 months ended 30 June 2008</t>
  </si>
  <si>
    <t>At 30 June 2008</t>
  </si>
  <si>
    <t>12 months ended 30 June 2007</t>
  </si>
  <si>
    <t>At 30 June 2007</t>
  </si>
  <si>
    <t>AS AT 30 JUNE 2008</t>
  </si>
  <si>
    <t>30/6/2008</t>
  </si>
  <si>
    <t>30/6/2007</t>
  </si>
  <si>
    <t>Net Profit Before Taxation</t>
  </si>
  <si>
    <t>FOR THE YEAR ENDED 30 JUNE 2008</t>
  </si>
  <si>
    <t>earnings per share (sen)</t>
  </si>
  <si>
    <t>Proceeds from /(Repayment) to hire purchase creditors</t>
  </si>
  <si>
    <t>Profit after tax and minority interest</t>
  </si>
  <si>
    <t>Basic earnings per share (sen)</t>
  </si>
  <si>
    <t>Cash and Cash Equivalents at end of year</t>
  </si>
  <si>
    <t>Cash and Cash Equivalents at beginning of year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</si>
</sst>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_);\(0\)"/>
    <numFmt numFmtId="183" formatCode="0.0%"/>
    <numFmt numFmtId="184" formatCode="[$-409]dddd\,\ mmmm\ dd\,\ yyyy"/>
    <numFmt numFmtId="185" formatCode="dd/mm/yyyy;@"/>
    <numFmt numFmtId="186" formatCode="mmm/yyyy"/>
    <numFmt numFmtId="187" formatCode="0.0000"/>
    <numFmt numFmtId="188" formatCode="0.000"/>
    <numFmt numFmtId="189" formatCode="0.0"/>
    <numFmt numFmtId="190" formatCode="[$-809]dd\ mmmm\ yyyy"/>
    <numFmt numFmtId="191" formatCode="_-* #,##0.000_-;\-* #,##0.000_-;_-* &quot;-&quot;???_-;_-@_-"/>
    <numFmt numFmtId="192" formatCode="0.00000"/>
    <numFmt numFmtId="193" formatCode="0.000000"/>
    <numFmt numFmtId="194" formatCode="0.000%"/>
    <numFmt numFmtId="195" formatCode="0.0000%"/>
    <numFmt numFmtId="196" formatCode="[$-409]d/mmm/yy;@"/>
    <numFmt numFmtId="197" formatCode="_-* #,##0.0_-;\-* #,##0.0_-;_-* &quot;-&quot;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??_);_(@_)"/>
    <numFmt numFmtId="203" formatCode="_(* #,##0.00000_);_(* \(#,##0.00000\);_(* &quot;-&quot;??_);_(@_)"/>
    <numFmt numFmtId="204" formatCode="_(* #,##0.0_);_(* \(#,##0.0\);_(* &quot;-&quot;_);_(@_)"/>
    <numFmt numFmtId="205" formatCode="_(* #,##0.00_);_(* \(#,##0.00\);_(* &quot;-&quot;_);_(@_)"/>
  </numFmts>
  <fonts count="3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color indexed="9"/>
      <name val="Times New Roman"/>
      <family val="1"/>
    </font>
    <font>
      <sz val="11"/>
      <color indexed="8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3" fontId="1" fillId="0" borderId="0" xfId="42" applyFont="1" applyAlignment="1">
      <alignment/>
    </xf>
    <xf numFmtId="179" fontId="1" fillId="0" borderId="0" xfId="42" applyNumberFormat="1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39" fontId="1" fillId="0" borderId="0" xfId="42" applyNumberFormat="1" applyFont="1" applyAlignment="1">
      <alignment/>
    </xf>
    <xf numFmtId="0" fontId="1" fillId="24" borderId="0" xfId="0" applyFont="1" applyFill="1" applyAlignment="1">
      <alignment/>
    </xf>
    <xf numFmtId="179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14" fontId="2" fillId="0" borderId="0" xfId="0" applyNumberFormat="1" applyFont="1" applyAlignment="1" quotePrefix="1">
      <alignment horizontal="center"/>
    </xf>
    <xf numFmtId="39" fontId="1" fillId="0" borderId="0" xfId="42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5" fillId="0" borderId="0" xfId="0" applyFont="1" applyFill="1" applyAlignment="1">
      <alignment/>
    </xf>
    <xf numFmtId="39" fontId="1" fillId="0" borderId="0" xfId="42" applyNumberFormat="1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79" fontId="6" fillId="0" borderId="0" xfId="42" applyNumberFormat="1" applyFont="1" applyAlignment="1">
      <alignment/>
    </xf>
    <xf numFmtId="0" fontId="7" fillId="0" borderId="0" xfId="0" applyFont="1" applyAlignment="1">
      <alignment/>
    </xf>
    <xf numFmtId="43" fontId="6" fillId="0" borderId="0" xfId="42" applyFont="1" applyAlignment="1">
      <alignment/>
    </xf>
    <xf numFmtId="179" fontId="6" fillId="0" borderId="0" xfId="42" applyNumberFormat="1" applyFont="1" applyBorder="1" applyAlignment="1">
      <alignment/>
    </xf>
    <xf numFmtId="179" fontId="6" fillId="0" borderId="10" xfId="42" applyNumberFormat="1" applyFont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 quotePrefix="1">
      <alignment/>
    </xf>
    <xf numFmtId="179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179" fontId="6" fillId="0" borderId="0" xfId="42" applyNumberFormat="1" applyFont="1" applyFill="1" applyAlignment="1">
      <alignment/>
    </xf>
    <xf numFmtId="43" fontId="6" fillId="0" borderId="0" xfId="42" applyNumberFormat="1" applyFont="1" applyFill="1" applyAlignment="1">
      <alignment/>
    </xf>
    <xf numFmtId="43" fontId="6" fillId="0" borderId="11" xfId="42" applyNumberFormat="1" applyFont="1" applyFill="1" applyBorder="1" applyAlignment="1">
      <alignment horizontal="right"/>
    </xf>
    <xf numFmtId="43" fontId="10" fillId="0" borderId="11" xfId="42" applyNumberFormat="1" applyFont="1" applyFill="1" applyBorder="1" applyAlignment="1">
      <alignment horizontal="right"/>
    </xf>
    <xf numFmtId="43" fontId="6" fillId="0" borderId="0" xfId="42" applyNumberFormat="1" applyFont="1" applyFill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7" fillId="0" borderId="13" xfId="0" applyFont="1" applyBorder="1" applyAlignment="1" quotePrefix="1">
      <alignment horizontal="center"/>
    </xf>
    <xf numFmtId="0" fontId="6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43" fontId="1" fillId="0" borderId="0" xfId="42" applyFont="1" applyFill="1" applyAlignment="1">
      <alignment/>
    </xf>
    <xf numFmtId="0" fontId="12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179" fontId="10" fillId="0" borderId="0" xfId="42" applyNumberFormat="1" applyFont="1" applyFill="1" applyAlignment="1">
      <alignment/>
    </xf>
    <xf numFmtId="179" fontId="10" fillId="0" borderId="21" xfId="42" applyNumberFormat="1" applyFont="1" applyFill="1" applyBorder="1" applyAlignment="1">
      <alignment/>
    </xf>
    <xf numFmtId="179" fontId="10" fillId="0" borderId="0" xfId="42" applyNumberFormat="1" applyFont="1" applyFill="1" applyBorder="1" applyAlignment="1">
      <alignment/>
    </xf>
    <xf numFmtId="179" fontId="14" fillId="0" borderId="0" xfId="42" applyNumberFormat="1" applyFont="1" applyFill="1" applyBorder="1" applyAlignment="1">
      <alignment/>
    </xf>
    <xf numFmtId="179" fontId="14" fillId="0" borderId="0" xfId="42" applyNumberFormat="1" applyFont="1" applyFill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179" fontId="13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9" fontId="10" fillId="0" borderId="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 quotePrefix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 horizontal="center"/>
    </xf>
    <xf numFmtId="14" fontId="16" fillId="0" borderId="0" xfId="0" applyNumberFormat="1" applyFont="1" applyFill="1" applyAlignment="1">
      <alignment horizontal="center"/>
    </xf>
    <xf numFmtId="179" fontId="14" fillId="0" borderId="10" xfId="42" applyNumberFormat="1" applyFont="1" applyFill="1" applyBorder="1" applyAlignment="1">
      <alignment/>
    </xf>
    <xf numFmtId="179" fontId="14" fillId="0" borderId="22" xfId="42" applyNumberFormat="1" applyFont="1" applyFill="1" applyBorder="1" applyAlignment="1">
      <alignment/>
    </xf>
    <xf numFmtId="179" fontId="14" fillId="0" borderId="21" xfId="42" applyNumberFormat="1" applyFont="1" applyFill="1" applyBorder="1" applyAlignment="1">
      <alignment/>
    </xf>
    <xf numFmtId="43" fontId="14" fillId="0" borderId="0" xfId="42" applyFont="1" applyFill="1" applyAlignment="1">
      <alignment/>
    </xf>
    <xf numFmtId="179" fontId="14" fillId="0" borderId="0" xfId="0" applyNumberFormat="1" applyFont="1" applyFill="1" applyAlignment="1">
      <alignment/>
    </xf>
    <xf numFmtId="0" fontId="15" fillId="0" borderId="0" xfId="0" applyFont="1" applyAlignment="1">
      <alignment horizontal="justify" vertical="top"/>
    </xf>
    <xf numFmtId="179" fontId="1" fillId="0" borderId="0" xfId="42" applyNumberFormat="1" applyFont="1" applyBorder="1" applyAlignment="1">
      <alignment/>
    </xf>
    <xf numFmtId="179" fontId="1" fillId="0" borderId="0" xfId="42" applyNumberFormat="1" applyFont="1" applyFill="1" applyBorder="1" applyAlignment="1">
      <alignment/>
    </xf>
    <xf numFmtId="0" fontId="1" fillId="0" borderId="0" xfId="0" applyFont="1" applyBorder="1" applyAlignment="1">
      <alignment/>
    </xf>
    <xf numFmtId="179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7" fillId="4" borderId="0" xfId="0" applyFont="1" applyFill="1" applyAlignment="1">
      <alignment horizontal="center"/>
    </xf>
    <xf numFmtId="14" fontId="7" fillId="4" borderId="0" xfId="0" applyNumberFormat="1" applyFont="1" applyFill="1" applyAlignment="1">
      <alignment horizontal="center"/>
    </xf>
    <xf numFmtId="0" fontId="6" fillId="4" borderId="0" xfId="0" applyFont="1" applyFill="1" applyAlignment="1">
      <alignment/>
    </xf>
    <xf numFmtId="179" fontId="6" fillId="4" borderId="0" xfId="42" applyNumberFormat="1" applyFont="1" applyFill="1" applyAlignment="1">
      <alignment/>
    </xf>
    <xf numFmtId="179" fontId="6" fillId="4" borderId="21" xfId="42" applyNumberFormat="1" applyFont="1" applyFill="1" applyBorder="1" applyAlignment="1">
      <alignment/>
    </xf>
    <xf numFmtId="179" fontId="6" fillId="4" borderId="0" xfId="42" applyNumberFormat="1" applyFont="1" applyFill="1" applyBorder="1" applyAlignment="1">
      <alignment/>
    </xf>
    <xf numFmtId="9" fontId="6" fillId="4" borderId="0" xfId="59" applyFont="1" applyFill="1" applyAlignment="1">
      <alignment/>
    </xf>
    <xf numFmtId="43" fontId="10" fillId="4" borderId="11" xfId="42" applyNumberFormat="1" applyFont="1" applyFill="1" applyBorder="1" applyAlignment="1">
      <alignment horizontal="right"/>
    </xf>
    <xf numFmtId="183" fontId="6" fillId="4" borderId="0" xfId="59" applyNumberFormat="1" applyFont="1" applyFill="1" applyAlignment="1">
      <alignment/>
    </xf>
    <xf numFmtId="43" fontId="6" fillId="4" borderId="0" xfId="42" applyNumberFormat="1" applyFont="1" applyFill="1" applyAlignment="1">
      <alignment/>
    </xf>
    <xf numFmtId="0" fontId="7" fillId="0" borderId="0" xfId="0" applyFont="1" applyFill="1" applyBorder="1" applyAlignment="1">
      <alignment horizontal="center"/>
    </xf>
    <xf numFmtId="179" fontId="17" fillId="0" borderId="0" xfId="0" applyNumberFormat="1" applyFont="1" applyFill="1" applyAlignment="1">
      <alignment/>
    </xf>
    <xf numFmtId="0" fontId="15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79" fontId="6" fillId="0" borderId="21" xfId="42" applyNumberFormat="1" applyFont="1" applyFill="1" applyBorder="1" applyAlignment="1">
      <alignment/>
    </xf>
    <xf numFmtId="183" fontId="6" fillId="0" borderId="0" xfId="59" applyNumberFormat="1" applyFont="1" applyFill="1" applyAlignment="1">
      <alignment/>
    </xf>
    <xf numFmtId="179" fontId="6" fillId="0" borderId="0" xfId="42" applyNumberFormat="1" applyFont="1" applyFill="1" applyBorder="1" applyAlignment="1">
      <alignment/>
    </xf>
    <xf numFmtId="9" fontId="6" fillId="0" borderId="0" xfId="59" applyFont="1" applyFill="1" applyAlignment="1">
      <alignment/>
    </xf>
    <xf numFmtId="0" fontId="1" fillId="0" borderId="0" xfId="0" applyFont="1" applyFill="1" applyAlignment="1">
      <alignment horizontal="justify" vertical="top"/>
    </xf>
    <xf numFmtId="0" fontId="11" fillId="0" borderId="0" xfId="0" applyFont="1" applyFill="1" applyAlignment="1">
      <alignment/>
    </xf>
    <xf numFmtId="179" fontId="6" fillId="0" borderId="0" xfId="0" applyNumberFormat="1" applyFont="1" applyFill="1" applyAlignment="1">
      <alignment/>
    </xf>
    <xf numFmtId="179" fontId="6" fillId="0" borderId="10" xfId="42" applyNumberFormat="1" applyFont="1" applyFill="1" applyBorder="1" applyAlignment="1">
      <alignment horizontal="right"/>
    </xf>
    <xf numFmtId="179" fontId="6" fillId="0" borderId="10" xfId="42" applyNumberFormat="1" applyFont="1" applyFill="1" applyBorder="1" applyAlignment="1">
      <alignment/>
    </xf>
    <xf numFmtId="179" fontId="9" fillId="0" borderId="0" xfId="42" applyNumberFormat="1" applyFont="1" applyFill="1" applyAlignment="1">
      <alignment/>
    </xf>
    <xf numFmtId="17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" fillId="0" borderId="0" xfId="0" applyFont="1" applyFill="1" applyAlignment="1" quotePrefix="1">
      <alignment horizontal="center"/>
    </xf>
    <xf numFmtId="39" fontId="1" fillId="0" borderId="0" xfId="42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185" fontId="16" fillId="0" borderId="0" xfId="0" applyNumberFormat="1" applyFont="1" applyFill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Fill="1" applyAlignment="1">
      <alignment/>
    </xf>
    <xf numFmtId="14" fontId="7" fillId="0" borderId="0" xfId="0" applyNumberFormat="1" applyFont="1" applyAlignment="1">
      <alignment horizontal="center"/>
    </xf>
    <xf numFmtId="14" fontId="13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 applyFill="1" applyAlignment="1">
      <alignment horizontal="center"/>
    </xf>
    <xf numFmtId="43" fontId="6" fillId="0" borderId="0" xfId="42" applyFont="1" applyFill="1" applyAlignment="1">
      <alignment/>
    </xf>
    <xf numFmtId="43" fontId="6" fillId="0" borderId="23" xfId="42" applyNumberFormat="1" applyFont="1" applyFill="1" applyBorder="1" applyAlignment="1">
      <alignment/>
    </xf>
    <xf numFmtId="0" fontId="6" fillId="0" borderId="0" xfId="0" applyFont="1" applyAlignment="1">
      <alignment horizontal="left" indent="2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2">
      <pane ySplit="11" topLeftCell="BM13" activePane="bottomLeft" state="frozen"/>
      <selection pane="topLeft" activeCell="A2" sqref="A2"/>
      <selection pane="bottomLeft" activeCell="B15" sqref="B15"/>
    </sheetView>
  </sheetViews>
  <sheetFormatPr defaultColWidth="9.140625" defaultRowHeight="12.75"/>
  <cols>
    <col min="1" max="1" width="11.28125" style="1" customWidth="1"/>
    <col min="2" max="2" width="24.28125" style="1" customWidth="1"/>
    <col min="3" max="3" width="14.421875" style="1" customWidth="1"/>
    <col min="4" max="4" width="14.28125" style="1" customWidth="1"/>
    <col min="5" max="5" width="2.28125" style="1" customWidth="1"/>
    <col min="6" max="6" width="14.8515625" style="13" customWidth="1"/>
    <col min="7" max="7" width="15.00390625" style="13" customWidth="1"/>
    <col min="8" max="8" width="14.8515625" style="1" hidden="1" customWidth="1"/>
    <col min="9" max="9" width="3.140625" style="1" customWidth="1"/>
    <col min="10" max="10" width="11.140625" style="1" customWidth="1"/>
    <col min="11" max="16384" width="9.140625" style="1" customWidth="1"/>
  </cols>
  <sheetData>
    <row r="1" ht="14.25">
      <c r="A1" s="42" t="s">
        <v>56</v>
      </c>
    </row>
    <row r="2" spans="1:7" ht="14.25">
      <c r="A2" s="28" t="s">
        <v>44</v>
      </c>
      <c r="G2" s="103"/>
    </row>
    <row r="3" spans="1:9" ht="15.75">
      <c r="A3" s="28" t="s">
        <v>135</v>
      </c>
      <c r="G3" s="104"/>
      <c r="I3" s="104"/>
    </row>
    <row r="6" spans="2:3" ht="12.75">
      <c r="B6" s="17"/>
      <c r="C6" s="122" t="s">
        <v>104</v>
      </c>
    </row>
    <row r="7" spans="2:8" s="24" customFormat="1" ht="15">
      <c r="B7" s="35"/>
      <c r="C7" s="131" t="s">
        <v>118</v>
      </c>
      <c r="D7" s="131"/>
      <c r="F7" s="132" t="s">
        <v>130</v>
      </c>
      <c r="G7" s="132"/>
      <c r="H7" s="92"/>
    </row>
    <row r="8" spans="3:8" s="24" customFormat="1" ht="15">
      <c r="C8" s="25" t="s">
        <v>57</v>
      </c>
      <c r="D8" s="25" t="s">
        <v>133</v>
      </c>
      <c r="E8" s="25"/>
      <c r="F8" s="105" t="s">
        <v>60</v>
      </c>
      <c r="G8" s="105" t="s">
        <v>133</v>
      </c>
      <c r="H8" s="90" t="s">
        <v>60</v>
      </c>
    </row>
    <row r="9" spans="3:8" s="24" customFormat="1" ht="15">
      <c r="C9" s="25" t="s">
        <v>58</v>
      </c>
      <c r="D9" s="25" t="s">
        <v>59</v>
      </c>
      <c r="E9" s="25"/>
      <c r="F9" s="105" t="s">
        <v>58</v>
      </c>
      <c r="G9" s="105" t="s">
        <v>59</v>
      </c>
      <c r="H9" s="90" t="s">
        <v>58</v>
      </c>
    </row>
    <row r="10" spans="2:8" s="24" customFormat="1" ht="15">
      <c r="B10" s="35"/>
      <c r="C10" s="124" t="s">
        <v>131</v>
      </c>
      <c r="D10" s="124" t="s">
        <v>131</v>
      </c>
      <c r="E10" s="25"/>
      <c r="F10" s="124" t="s">
        <v>132</v>
      </c>
      <c r="G10" s="124" t="s">
        <v>132</v>
      </c>
      <c r="H10" s="91">
        <v>38807</v>
      </c>
    </row>
    <row r="11" spans="3:8" s="24" customFormat="1" ht="15">
      <c r="C11" s="25" t="s">
        <v>2</v>
      </c>
      <c r="D11" s="25" t="s">
        <v>2</v>
      </c>
      <c r="E11" s="25"/>
      <c r="F11" s="105" t="s">
        <v>2</v>
      </c>
      <c r="G11" s="105" t="s">
        <v>2</v>
      </c>
      <c r="H11" s="90" t="s">
        <v>2</v>
      </c>
    </row>
    <row r="12" spans="6:8" s="24" customFormat="1" ht="15">
      <c r="F12" s="32"/>
      <c r="G12" s="32"/>
      <c r="H12" s="92"/>
    </row>
    <row r="13" spans="1:11" s="24" customFormat="1" ht="15">
      <c r="A13" s="24" t="s">
        <v>0</v>
      </c>
      <c r="C13" s="36">
        <f>12477-10072</f>
        <v>2405</v>
      </c>
      <c r="D13" s="36">
        <v>12477</v>
      </c>
      <c r="E13" s="27"/>
      <c r="F13" s="36">
        <f>G13-7508</f>
        <v>3071</v>
      </c>
      <c r="G13" s="36">
        <v>10579</v>
      </c>
      <c r="H13" s="93">
        <v>4237</v>
      </c>
      <c r="K13" s="34"/>
    </row>
    <row r="14" spans="3:8" s="24" customFormat="1" ht="15">
      <c r="C14" s="36"/>
      <c r="D14" s="36"/>
      <c r="E14" s="27"/>
      <c r="F14" s="36"/>
      <c r="G14" s="36"/>
      <c r="H14" s="93"/>
    </row>
    <row r="15" spans="1:8" s="24" customFormat="1" ht="15">
      <c r="A15" s="24" t="s">
        <v>115</v>
      </c>
      <c r="C15" s="36">
        <f>-14314+10160</f>
        <v>-4154</v>
      </c>
      <c r="D15" s="36">
        <f>-7188-303-2579-3326-918</f>
        <v>-14314</v>
      </c>
      <c r="E15" s="27"/>
      <c r="F15" s="36">
        <f>G15+8290</f>
        <v>-4504</v>
      </c>
      <c r="G15" s="36">
        <f>-4931-490-84-7289</f>
        <v>-12794</v>
      </c>
      <c r="H15" s="93">
        <f>-3738</f>
        <v>-3738</v>
      </c>
    </row>
    <row r="16" spans="3:8" s="24" customFormat="1" ht="15">
      <c r="C16" s="36"/>
      <c r="D16" s="36"/>
      <c r="E16" s="27"/>
      <c r="F16" s="36"/>
      <c r="G16" s="36"/>
      <c r="H16" s="93"/>
    </row>
    <row r="17" spans="1:8" s="24" customFormat="1" ht="15">
      <c r="A17" s="24" t="s">
        <v>116</v>
      </c>
      <c r="C17" s="106">
        <f>73214-58123</f>
        <v>15091</v>
      </c>
      <c r="D17" s="106">
        <v>73214</v>
      </c>
      <c r="E17" s="27"/>
      <c r="F17" s="106">
        <f>G17-78</f>
        <v>34441</v>
      </c>
      <c r="G17" s="106">
        <f>33688+271+560</f>
        <v>34519</v>
      </c>
      <c r="H17" s="94">
        <v>58007</v>
      </c>
    </row>
    <row r="18" spans="3:8" s="24" customFormat="1" ht="15">
      <c r="C18" s="36"/>
      <c r="D18" s="36"/>
      <c r="E18" s="27"/>
      <c r="F18" s="36"/>
      <c r="G18" s="36"/>
      <c r="H18" s="93"/>
    </row>
    <row r="19" spans="1:9" s="24" customFormat="1" ht="15">
      <c r="A19" s="24" t="s">
        <v>137</v>
      </c>
      <c r="C19" s="36">
        <f>SUM(C13:C17)</f>
        <v>13342</v>
      </c>
      <c r="D19" s="36">
        <f>SUM(D13:D17)</f>
        <v>71377</v>
      </c>
      <c r="E19" s="27">
        <v>0</v>
      </c>
      <c r="F19" s="36">
        <f>SUM(F13:F17)</f>
        <v>33008</v>
      </c>
      <c r="G19" s="36">
        <f>SUM(G13:G17)</f>
        <v>32304</v>
      </c>
      <c r="H19" s="93">
        <v>58507</v>
      </c>
      <c r="I19" s="34"/>
    </row>
    <row r="20" spans="3:8" s="24" customFormat="1" ht="15">
      <c r="C20" s="128"/>
      <c r="D20" s="128"/>
      <c r="E20" s="27"/>
      <c r="F20" s="107"/>
      <c r="G20" s="107"/>
      <c r="H20" s="98"/>
    </row>
    <row r="21" spans="1:9" s="24" customFormat="1" ht="15">
      <c r="A21" s="24" t="s">
        <v>1</v>
      </c>
      <c r="C21" s="106">
        <f>-15500+11374</f>
        <v>-4126</v>
      </c>
      <c r="D21" s="106">
        <v>-15500</v>
      </c>
      <c r="E21" s="30"/>
      <c r="F21" s="106">
        <f>G21+9249</f>
        <v>-4823</v>
      </c>
      <c r="G21" s="106">
        <f>-14072</f>
        <v>-14072</v>
      </c>
      <c r="H21" s="94">
        <v>-3747</v>
      </c>
      <c r="I21" s="34"/>
    </row>
    <row r="22" spans="3:8" s="24" customFormat="1" ht="15" customHeight="1">
      <c r="C22" s="108"/>
      <c r="D22" s="108"/>
      <c r="E22" s="27"/>
      <c r="F22" s="108"/>
      <c r="G22" s="108"/>
      <c r="H22" s="95"/>
    </row>
    <row r="23" spans="1:9" s="24" customFormat="1" ht="15">
      <c r="A23" s="24" t="s">
        <v>138</v>
      </c>
      <c r="C23" s="36">
        <f>SUM(C19:C21)</f>
        <v>9216</v>
      </c>
      <c r="D23" s="36">
        <f>SUM(D19:D21)</f>
        <v>55877</v>
      </c>
      <c r="E23" s="27"/>
      <c r="F23" s="36">
        <f>+F19+F21</f>
        <v>28185</v>
      </c>
      <c r="G23" s="36">
        <f>SUM(G19:G21)</f>
        <v>18232</v>
      </c>
      <c r="H23" s="93">
        <f>SUM(H18:H21)</f>
        <v>54760</v>
      </c>
      <c r="I23" s="34"/>
    </row>
    <row r="24" spans="3:8" s="24" customFormat="1" ht="15">
      <c r="C24" s="36"/>
      <c r="D24" s="36"/>
      <c r="E24" s="27"/>
      <c r="F24" s="36"/>
      <c r="G24" s="36"/>
      <c r="H24" s="93"/>
    </row>
    <row r="25" spans="1:8" s="24" customFormat="1" ht="15">
      <c r="A25" s="24" t="s">
        <v>134</v>
      </c>
      <c r="B25" s="35"/>
      <c r="C25" s="106">
        <f>404-1569</f>
        <v>-1165</v>
      </c>
      <c r="D25" s="106">
        <v>404</v>
      </c>
      <c r="E25" s="27"/>
      <c r="F25" s="106">
        <f>G25-(-126)</f>
        <v>7785</v>
      </c>
      <c r="G25" s="106">
        <v>7659</v>
      </c>
      <c r="H25" s="94">
        <v>0</v>
      </c>
    </row>
    <row r="26" spans="3:8" s="24" customFormat="1" ht="15">
      <c r="C26" s="109"/>
      <c r="D26" s="109"/>
      <c r="E26" s="27"/>
      <c r="F26" s="109"/>
      <c r="G26" s="109"/>
      <c r="H26" s="96"/>
    </row>
    <row r="27" spans="1:9" s="24" customFormat="1" ht="15">
      <c r="A27" s="24" t="s">
        <v>139</v>
      </c>
      <c r="C27" s="106">
        <f>SUM(C23:C25)</f>
        <v>8051</v>
      </c>
      <c r="D27" s="106">
        <f>SUM(D23:D25)</f>
        <v>56281</v>
      </c>
      <c r="E27" s="27"/>
      <c r="F27" s="106">
        <f>+F23+F25</f>
        <v>35970</v>
      </c>
      <c r="G27" s="106">
        <f>SUM(G23:G25)</f>
        <v>25891</v>
      </c>
      <c r="H27" s="94">
        <f>SUM(H23:H25)</f>
        <v>54760</v>
      </c>
      <c r="I27" s="34"/>
    </row>
    <row r="28" spans="3:8" s="24" customFormat="1" ht="15">
      <c r="C28" s="36"/>
      <c r="D28" s="36"/>
      <c r="E28" s="27"/>
      <c r="F28" s="36"/>
      <c r="G28" s="36"/>
      <c r="H28" s="93"/>
    </row>
    <row r="29" spans="1:8" s="24" customFormat="1" ht="15">
      <c r="A29" s="24" t="s">
        <v>117</v>
      </c>
      <c r="C29" s="106">
        <v>0</v>
      </c>
      <c r="D29" s="106">
        <v>0</v>
      </c>
      <c r="E29" s="27"/>
      <c r="F29" s="106">
        <v>0</v>
      </c>
      <c r="G29" s="106">
        <v>0</v>
      </c>
      <c r="H29" s="94">
        <v>0</v>
      </c>
    </row>
    <row r="30" spans="3:8" s="24" customFormat="1" ht="15">
      <c r="C30" s="36"/>
      <c r="D30" s="36"/>
      <c r="E30" s="27"/>
      <c r="F30" s="36"/>
      <c r="G30" s="36"/>
      <c r="H30" s="93"/>
    </row>
    <row r="31" spans="1:8" s="24" customFormat="1" ht="15">
      <c r="A31" s="24" t="s">
        <v>136</v>
      </c>
      <c r="C31" s="106">
        <f>+C27-C29</f>
        <v>8051</v>
      </c>
      <c r="D31" s="106">
        <f>+D27-D29</f>
        <v>56281</v>
      </c>
      <c r="E31" s="27"/>
      <c r="F31" s="106">
        <f>+F27+F29</f>
        <v>35970</v>
      </c>
      <c r="G31" s="106">
        <f>+G27-G29</f>
        <v>25891</v>
      </c>
      <c r="H31" s="94">
        <f>+H27-H29</f>
        <v>54760</v>
      </c>
    </row>
    <row r="32" spans="3:8" s="24" customFormat="1" ht="15">
      <c r="C32" s="36"/>
      <c r="D32" s="36"/>
      <c r="E32" s="27"/>
      <c r="F32" s="36"/>
      <c r="G32" s="36"/>
      <c r="H32" s="93"/>
    </row>
    <row r="33" spans="1:8" s="24" customFormat="1" ht="15">
      <c r="A33" s="24" t="s">
        <v>149</v>
      </c>
      <c r="C33" s="36"/>
      <c r="D33" s="36"/>
      <c r="E33" s="36"/>
      <c r="F33" s="36"/>
      <c r="G33" s="36"/>
      <c r="H33" s="93"/>
    </row>
    <row r="34" spans="1:8" s="24" customFormat="1" ht="15.75" thickBot="1">
      <c r="A34" s="33" t="s">
        <v>61</v>
      </c>
      <c r="B34" s="33"/>
      <c r="C34" s="129">
        <f>C31/172597*100</f>
        <v>4.6646233712057565</v>
      </c>
      <c r="D34" s="129">
        <f>D31/172597*100</f>
        <v>32.60833038812957</v>
      </c>
      <c r="E34" s="37"/>
      <c r="F34" s="37">
        <f>F31/172597*100</f>
        <v>20.84045493258863</v>
      </c>
      <c r="G34" s="37">
        <f>G31/172597*100</f>
        <v>15.000840107301979</v>
      </c>
      <c r="H34" s="99">
        <f>SUM(C34)</f>
        <v>4.6646233712057565</v>
      </c>
    </row>
    <row r="35" spans="1:8" s="24" customFormat="1" ht="15.75" customHeight="1" thickBot="1">
      <c r="A35" s="33" t="s">
        <v>62</v>
      </c>
      <c r="B35" s="33"/>
      <c r="C35" s="38" t="s">
        <v>74</v>
      </c>
      <c r="D35" s="39" t="s">
        <v>74</v>
      </c>
      <c r="E35" s="40"/>
      <c r="F35" s="38" t="s">
        <v>74</v>
      </c>
      <c r="G35" s="39" t="s">
        <v>74</v>
      </c>
      <c r="H35" s="97" t="s">
        <v>74</v>
      </c>
    </row>
    <row r="36" spans="3:8" s="24" customFormat="1" ht="15">
      <c r="C36" s="37"/>
      <c r="D36" s="37"/>
      <c r="E36" s="37"/>
      <c r="F36" s="37"/>
      <c r="G36" s="37"/>
      <c r="H36" s="37"/>
    </row>
    <row r="39" spans="1:8" ht="12.75">
      <c r="A39" s="20" t="s">
        <v>75</v>
      </c>
      <c r="B39" s="20"/>
      <c r="C39" s="20"/>
      <c r="D39" s="20"/>
      <c r="E39" s="20"/>
      <c r="F39" s="22"/>
      <c r="G39" s="22"/>
      <c r="H39" s="20"/>
    </row>
    <row r="40" spans="1:8" ht="12.75">
      <c r="A40" s="21" t="s">
        <v>76</v>
      </c>
      <c r="B40" s="20"/>
      <c r="C40" s="22"/>
      <c r="D40" s="22"/>
      <c r="E40" s="22"/>
      <c r="F40" s="22"/>
      <c r="G40" s="22"/>
      <c r="H40" s="22"/>
    </row>
    <row r="41" spans="1:8" ht="12.75">
      <c r="A41" s="21"/>
      <c r="B41" s="20"/>
      <c r="C41" s="22"/>
      <c r="D41" s="22"/>
      <c r="E41" s="22"/>
      <c r="F41" s="22"/>
      <c r="G41" s="22"/>
      <c r="H41" s="22"/>
    </row>
    <row r="42" spans="1:8" ht="12.75">
      <c r="A42" s="21"/>
      <c r="B42" s="20"/>
      <c r="C42" s="22"/>
      <c r="D42" s="22"/>
      <c r="E42" s="22"/>
      <c r="F42" s="22"/>
      <c r="G42" s="22"/>
      <c r="H42" s="22"/>
    </row>
    <row r="43" spans="1:8" ht="12.75">
      <c r="A43" s="21"/>
      <c r="B43" s="20"/>
      <c r="C43" s="22"/>
      <c r="D43" s="22"/>
      <c r="E43" s="22"/>
      <c r="F43" s="22"/>
      <c r="G43" s="22"/>
      <c r="H43" s="22"/>
    </row>
    <row r="44" spans="1:8" ht="12.75">
      <c r="A44" s="21"/>
      <c r="B44" s="20"/>
      <c r="C44" s="22"/>
      <c r="D44" s="22"/>
      <c r="E44" s="22"/>
      <c r="F44" s="22"/>
      <c r="G44" s="22"/>
      <c r="H44" s="22"/>
    </row>
    <row r="45" spans="3:8" ht="12.75">
      <c r="C45" s="13"/>
      <c r="D45" s="13"/>
      <c r="E45" s="13"/>
      <c r="H45" s="13"/>
    </row>
    <row r="46" spans="3:8" ht="12.75">
      <c r="C46" s="13"/>
      <c r="D46" s="13"/>
      <c r="E46" s="13"/>
      <c r="H46" s="13"/>
    </row>
    <row r="47" spans="1:7" ht="27" customHeight="1">
      <c r="A47" s="133" t="s">
        <v>106</v>
      </c>
      <c r="B47" s="134"/>
      <c r="C47" s="134"/>
      <c r="D47" s="134"/>
      <c r="E47" s="134"/>
      <c r="F47" s="134"/>
      <c r="G47" s="134"/>
    </row>
    <row r="48" spans="1:8" ht="12.75">
      <c r="A48" s="18"/>
      <c r="B48" s="18"/>
      <c r="C48" s="18"/>
      <c r="D48" s="18"/>
      <c r="E48" s="18"/>
      <c r="F48" s="110"/>
      <c r="G48" s="110"/>
      <c r="H48" s="18"/>
    </row>
    <row r="50" ht="12.75">
      <c r="C50" s="4"/>
    </row>
  </sheetData>
  <sheetProtection/>
  <mergeCells count="3">
    <mergeCell ref="C7:D7"/>
    <mergeCell ref="F7:G7"/>
    <mergeCell ref="A47:G47"/>
  </mergeCells>
  <printOptions horizontalCentered="1"/>
  <pageMargins left="0.2755905511811024" right="0.2755905511811024" top="0.6299212598425197" bottom="0.984251968503937" header="0.2362204724409449" footer="0.5118110236220472"/>
  <pageSetup horizontalDpi="600" verticalDpi="600" orientation="portrait" paperSize="9" scale="95" r:id="rId1"/>
  <headerFooter alignWithMargins="0">
    <oddHeader xml:space="preserve">&amp;R&amp;"Arial,Bold"&amp;14 </oddHeader>
    <oddFooter>&amp;C&amp;"Times New Roman,Regular"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5.8515625" style="74" customWidth="1"/>
    <col min="2" max="2" width="49.28125" style="74" customWidth="1"/>
    <col min="3" max="3" width="20.140625" style="75" customWidth="1"/>
    <col min="4" max="4" width="18.7109375" style="75" customWidth="1"/>
    <col min="5" max="16384" width="9.140625" style="74" customWidth="1"/>
  </cols>
  <sheetData>
    <row r="1" ht="18" customHeight="1">
      <c r="A1" s="73" t="s">
        <v>56</v>
      </c>
    </row>
    <row r="2" ht="15" customHeight="1">
      <c r="A2" s="76" t="s">
        <v>45</v>
      </c>
    </row>
    <row r="3" spans="1:4" ht="15.75">
      <c r="A3" s="76" t="s">
        <v>144</v>
      </c>
      <c r="D3" s="100"/>
    </row>
    <row r="4" spans="1:3" ht="15.75" hidden="1">
      <c r="A4" s="74" t="s">
        <v>85</v>
      </c>
      <c r="C4" s="74"/>
    </row>
    <row r="5" spans="1:3" ht="15.75" hidden="1">
      <c r="A5" s="74" t="s">
        <v>48</v>
      </c>
      <c r="C5" s="74"/>
    </row>
    <row r="6" ht="13.5" customHeight="1">
      <c r="A6" s="1"/>
    </row>
    <row r="7" spans="3:4" ht="15.75">
      <c r="C7" s="77" t="s">
        <v>65</v>
      </c>
      <c r="D7" s="77" t="s">
        <v>64</v>
      </c>
    </row>
    <row r="8" spans="3:4" ht="15.75">
      <c r="C8" s="121" t="s">
        <v>131</v>
      </c>
      <c r="D8" s="121">
        <v>39263</v>
      </c>
    </row>
    <row r="9" spans="3:4" ht="15.75">
      <c r="C9" s="78" t="s">
        <v>66</v>
      </c>
      <c r="D9" s="77" t="s">
        <v>63</v>
      </c>
    </row>
    <row r="10" spans="3:4" ht="15.75">
      <c r="C10" s="77" t="s">
        <v>2</v>
      </c>
      <c r="D10" s="77" t="s">
        <v>2</v>
      </c>
    </row>
    <row r="11" ht="7.5" customHeight="1"/>
    <row r="12" spans="1:4" ht="15.75">
      <c r="A12" s="76" t="s">
        <v>3</v>
      </c>
      <c r="C12" s="64">
        <v>4599</v>
      </c>
      <c r="D12" s="64">
        <v>4234</v>
      </c>
    </row>
    <row r="13" spans="1:4" ht="11.25" customHeight="1">
      <c r="A13" s="76"/>
      <c r="C13" s="64"/>
      <c r="D13" s="64"/>
    </row>
    <row r="14" spans="1:4" ht="15" customHeight="1">
      <c r="A14" s="76" t="s">
        <v>87</v>
      </c>
      <c r="C14" s="64">
        <v>139230</v>
      </c>
      <c r="D14" s="63">
        <v>137455</v>
      </c>
    </row>
    <row r="15" spans="1:4" ht="10.5" customHeight="1">
      <c r="A15" s="76"/>
      <c r="C15" s="64"/>
      <c r="D15" s="64"/>
    </row>
    <row r="16" spans="1:4" ht="15.75">
      <c r="A16" s="76" t="s">
        <v>55</v>
      </c>
      <c r="C16" s="64">
        <v>240123</v>
      </c>
      <c r="D16" s="64">
        <v>167123</v>
      </c>
    </row>
    <row r="17" spans="1:4" ht="15.75">
      <c r="A17" s="76"/>
      <c r="C17" s="64"/>
      <c r="D17" s="64"/>
    </row>
    <row r="18" spans="1:4" ht="9" customHeight="1">
      <c r="A18" s="76"/>
      <c r="C18" s="63"/>
      <c r="D18" s="63"/>
    </row>
    <row r="19" spans="1:4" ht="15.75">
      <c r="A19" s="76" t="s">
        <v>4</v>
      </c>
      <c r="C19" s="64"/>
      <c r="D19" s="64" t="s">
        <v>89</v>
      </c>
    </row>
    <row r="20" spans="2:4" ht="15.75">
      <c r="B20" s="74" t="s">
        <v>67</v>
      </c>
      <c r="C20" s="64">
        <v>56211</v>
      </c>
      <c r="D20" s="64">
        <v>56247</v>
      </c>
    </row>
    <row r="21" spans="2:4" ht="15.75">
      <c r="B21" s="74" t="s">
        <v>5</v>
      </c>
      <c r="C21" s="64">
        <v>0</v>
      </c>
      <c r="D21" s="64">
        <v>2550</v>
      </c>
    </row>
    <row r="22" spans="2:4" ht="15.75">
      <c r="B22" s="74" t="s">
        <v>51</v>
      </c>
      <c r="C22" s="64">
        <v>1740</v>
      </c>
      <c r="D22" s="64">
        <v>3227</v>
      </c>
    </row>
    <row r="23" spans="2:4" ht="15.75">
      <c r="B23" s="74" t="s">
        <v>52</v>
      </c>
      <c r="C23" s="64">
        <v>838</v>
      </c>
      <c r="D23" s="64">
        <v>324</v>
      </c>
    </row>
    <row r="24" spans="2:4" ht="15.75">
      <c r="B24" s="74" t="s">
        <v>69</v>
      </c>
      <c r="C24" s="64">
        <v>417</v>
      </c>
      <c r="D24" s="64">
        <v>317</v>
      </c>
    </row>
    <row r="25" spans="2:4" ht="15.75">
      <c r="B25" s="74" t="s">
        <v>100</v>
      </c>
      <c r="C25" s="64">
        <v>0</v>
      </c>
      <c r="D25" s="64">
        <v>231</v>
      </c>
    </row>
    <row r="26" spans="2:4" ht="15.75">
      <c r="B26" s="74" t="s">
        <v>119</v>
      </c>
      <c r="C26" s="64">
        <v>576</v>
      </c>
      <c r="D26" s="64">
        <v>289</v>
      </c>
    </row>
    <row r="27" spans="3:4" ht="15.75">
      <c r="C27" s="79">
        <f>SUM(C20:C26)</f>
        <v>59782</v>
      </c>
      <c r="D27" s="79">
        <f>SUM(D20:D26)</f>
        <v>63185</v>
      </c>
    </row>
    <row r="28" spans="3:4" ht="7.5" customHeight="1">
      <c r="C28" s="64"/>
      <c r="D28" s="64"/>
    </row>
    <row r="29" spans="1:4" ht="15.75">
      <c r="A29" s="76" t="s">
        <v>6</v>
      </c>
      <c r="C29" s="64"/>
      <c r="D29" s="64"/>
    </row>
    <row r="30" spans="2:4" ht="15.75">
      <c r="B30" s="74" t="s">
        <v>53</v>
      </c>
      <c r="C30" s="64">
        <v>5483</v>
      </c>
      <c r="D30" s="64">
        <v>5090</v>
      </c>
    </row>
    <row r="31" spans="2:4" ht="15.75">
      <c r="B31" s="74" t="s">
        <v>113</v>
      </c>
      <c r="C31" s="64">
        <v>2085</v>
      </c>
      <c r="D31" s="64">
        <v>1990</v>
      </c>
    </row>
    <row r="32" spans="2:4" ht="15.75">
      <c r="B32" s="74" t="s">
        <v>54</v>
      </c>
      <c r="C32" s="64">
        <v>20626</v>
      </c>
      <c r="D32" s="64">
        <v>13091</v>
      </c>
    </row>
    <row r="33" spans="2:4" ht="15.75">
      <c r="B33" s="74" t="s">
        <v>102</v>
      </c>
      <c r="C33" s="64">
        <v>300</v>
      </c>
      <c r="D33" s="64">
        <v>169</v>
      </c>
    </row>
    <row r="34" spans="2:4" ht="15.75">
      <c r="B34" s="74" t="s">
        <v>68</v>
      </c>
      <c r="C34" s="64">
        <v>105624</v>
      </c>
      <c r="D34" s="64">
        <v>100493</v>
      </c>
    </row>
    <row r="35" spans="2:4" ht="15.75">
      <c r="B35" s="74" t="s">
        <v>38</v>
      </c>
      <c r="C35" s="64">
        <v>1867</v>
      </c>
      <c r="D35" s="64">
        <v>2010</v>
      </c>
    </row>
    <row r="36" spans="3:4" ht="15.75">
      <c r="C36" s="79">
        <f>SUM(C30:C35)</f>
        <v>135985</v>
      </c>
      <c r="D36" s="79">
        <f>SUM(D30:D35)</f>
        <v>122843</v>
      </c>
    </row>
    <row r="37" spans="3:4" ht="7.5" customHeight="1">
      <c r="C37" s="64"/>
      <c r="D37" s="64"/>
    </row>
    <row r="38" spans="1:4" ht="15.75">
      <c r="A38" s="74" t="s">
        <v>93</v>
      </c>
      <c r="C38" s="64">
        <f>+C27-C36</f>
        <v>-76203</v>
      </c>
      <c r="D38" s="64">
        <f>+D27-D36</f>
        <v>-59658</v>
      </c>
    </row>
    <row r="39" spans="3:4" ht="7.5" customHeight="1">
      <c r="C39" s="64"/>
      <c r="D39" s="64"/>
    </row>
    <row r="40" spans="3:4" ht="16.5" thickBot="1">
      <c r="C40" s="80">
        <f>+C38+C12+C14+C16</f>
        <v>307749</v>
      </c>
      <c r="D40" s="80">
        <f>+D38+D12+D14+D16</f>
        <v>249154</v>
      </c>
    </row>
    <row r="41" spans="3:4" ht="7.5" customHeight="1">
      <c r="C41" s="64"/>
      <c r="D41" s="64"/>
    </row>
    <row r="42" spans="1:4" ht="15.75">
      <c r="A42" s="74" t="s">
        <v>39</v>
      </c>
      <c r="C42" s="64"/>
      <c r="D42" s="64"/>
    </row>
    <row r="43" spans="3:4" ht="7.5" customHeight="1">
      <c r="C43" s="64"/>
      <c r="D43" s="64"/>
    </row>
    <row r="44" spans="1:4" ht="15.75">
      <c r="A44" s="74" t="s">
        <v>7</v>
      </c>
      <c r="C44" s="64">
        <f>172596793/1000</f>
        <v>172596.793</v>
      </c>
      <c r="D44" s="64">
        <v>172596.795</v>
      </c>
    </row>
    <row r="45" spans="1:4" ht="15.75">
      <c r="A45" s="76"/>
      <c r="C45" s="64"/>
      <c r="D45" s="64"/>
    </row>
    <row r="46" spans="1:4" ht="15.75">
      <c r="A46" s="74" t="s">
        <v>111</v>
      </c>
      <c r="C46" s="81">
        <v>39800</v>
      </c>
      <c r="D46" s="81">
        <v>-16481</v>
      </c>
    </row>
    <row r="47" spans="1:4" ht="15.75">
      <c r="A47" s="76"/>
      <c r="C47" s="63"/>
      <c r="D47" s="63"/>
    </row>
    <row r="48" spans="1:4" ht="15.75">
      <c r="A48" s="74" t="s">
        <v>40</v>
      </c>
      <c r="C48" s="64">
        <f>SUM(C44:C46)</f>
        <v>212396.793</v>
      </c>
      <c r="D48" s="64">
        <f>SUM(D44:D46)</f>
        <v>156115.795</v>
      </c>
    </row>
    <row r="49" spans="3:4" ht="9.75" customHeight="1">
      <c r="C49" s="64"/>
      <c r="D49" s="64"/>
    </row>
    <row r="50" spans="3:4" ht="11.25" customHeight="1">
      <c r="C50" s="64"/>
      <c r="D50" s="64"/>
    </row>
    <row r="51" spans="1:4" ht="15.75">
      <c r="A51" s="76" t="s">
        <v>8</v>
      </c>
      <c r="C51" s="64"/>
      <c r="D51" s="64"/>
    </row>
    <row r="52" spans="2:4" ht="15.75">
      <c r="B52" s="74" t="s">
        <v>9</v>
      </c>
      <c r="C52" s="64">
        <v>75005</v>
      </c>
      <c r="D52" s="64">
        <f>71815</f>
        <v>71815</v>
      </c>
    </row>
    <row r="53" spans="2:4" ht="15.75">
      <c r="B53" s="74" t="s">
        <v>103</v>
      </c>
      <c r="C53" s="64">
        <v>596</v>
      </c>
      <c r="D53" s="64">
        <v>637</v>
      </c>
    </row>
    <row r="54" spans="2:4" ht="15.75">
      <c r="B54" s="74" t="s">
        <v>14</v>
      </c>
      <c r="C54" s="64">
        <v>19751</v>
      </c>
      <c r="D54" s="64">
        <v>20586</v>
      </c>
    </row>
    <row r="55" spans="3:4" ht="16.5" thickBot="1">
      <c r="C55" s="80">
        <f>+C48+C52+C53+C54</f>
        <v>307748.793</v>
      </c>
      <c r="D55" s="80">
        <f>SUM(D48:D54)</f>
        <v>249153.795</v>
      </c>
    </row>
    <row r="56" ht="7.5" customHeight="1"/>
    <row r="57" spans="1:4" ht="15.75" customHeight="1">
      <c r="A57" s="74" t="s">
        <v>88</v>
      </c>
      <c r="C57" s="82">
        <f>+C48/C44</f>
        <v>1.2305952463438878</v>
      </c>
      <c r="D57" s="82">
        <f>+D48/D44</f>
        <v>0.9045115524885615</v>
      </c>
    </row>
    <row r="58" spans="3:4" ht="7.5" customHeight="1">
      <c r="C58" s="83"/>
      <c r="D58" s="101"/>
    </row>
    <row r="59" spans="3:4" ht="14.25" customHeight="1">
      <c r="C59" s="83"/>
      <c r="D59" s="83"/>
    </row>
    <row r="60" spans="1:4" ht="27" customHeight="1">
      <c r="A60" s="133" t="s">
        <v>101</v>
      </c>
      <c r="B60" s="133"/>
      <c r="C60" s="133"/>
      <c r="D60" s="133"/>
    </row>
    <row r="61" spans="1:4" ht="4.5" customHeight="1">
      <c r="A61" s="84"/>
      <c r="B61" s="84"/>
      <c r="C61" s="84"/>
      <c r="D61" s="102"/>
    </row>
    <row r="62" ht="15.75">
      <c r="C62" s="83"/>
    </row>
    <row r="63" spans="3:4" ht="15.75">
      <c r="C63" s="64"/>
      <c r="D63" s="83"/>
    </row>
    <row r="64" ht="15.75">
      <c r="C64" s="75" t="s">
        <v>96</v>
      </c>
    </row>
  </sheetData>
  <sheetProtection/>
  <mergeCells count="1">
    <mergeCell ref="A60:D60"/>
  </mergeCells>
  <printOptions horizontalCentered="1"/>
  <pageMargins left="0.7480314960629921" right="0.7480314960629921" top="0.7874015748031497" bottom="0.4330708661417323" header="0.1968503937007874" footer="0.2362204724409449"/>
  <pageSetup fitToHeight="1" fitToWidth="1" horizontalDpi="300" verticalDpi="300" orientation="portrait" paperSize="9" scale="93" r:id="rId1"/>
  <headerFooter alignWithMargins="0">
    <oddHeader xml:space="preserve">&amp;R&amp;"Arial,Bold"&amp;14 </oddHeader>
    <oddFooter>&amp;C&amp;"Times New Roman,Regular"2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zoomScalePageLayoutView="0" workbookViewId="0" topLeftCell="A4">
      <selection activeCell="A11" sqref="A11"/>
    </sheetView>
  </sheetViews>
  <sheetFormatPr defaultColWidth="9.140625" defaultRowHeight="12.75"/>
  <cols>
    <col min="1" max="1" width="32.57421875" style="1" customWidth="1"/>
    <col min="2" max="5" width="13.8515625" style="1" customWidth="1"/>
    <col min="6" max="8" width="9.140625" style="1" customWidth="1"/>
    <col min="9" max="9" width="12.140625" style="1" bestFit="1" customWidth="1"/>
    <col min="10" max="16384" width="9.140625" style="1" customWidth="1"/>
  </cols>
  <sheetData>
    <row r="1" ht="14.25">
      <c r="A1" s="42" t="s">
        <v>56</v>
      </c>
    </row>
    <row r="2" ht="14.25">
      <c r="A2" s="28" t="s">
        <v>50</v>
      </c>
    </row>
    <row r="3" spans="1:8" ht="13.5" customHeight="1">
      <c r="A3" s="28" t="s">
        <v>148</v>
      </c>
      <c r="H3" s="13"/>
    </row>
    <row r="4" ht="13.5" customHeight="1">
      <c r="H4" s="13"/>
    </row>
    <row r="5" spans="5:8" ht="13.5" customHeight="1">
      <c r="E5" s="2"/>
      <c r="H5" s="13"/>
    </row>
    <row r="6" ht="13.5" customHeight="1">
      <c r="H6" s="13"/>
    </row>
    <row r="7" ht="12.75">
      <c r="H7" s="13"/>
    </row>
    <row r="8" ht="12.75">
      <c r="H8" s="13"/>
    </row>
    <row r="9" ht="12.75">
      <c r="H9" s="13"/>
    </row>
    <row r="10" spans="2:8" s="24" customFormat="1" ht="15">
      <c r="B10" s="43"/>
      <c r="C10" s="44"/>
      <c r="D10" s="45"/>
      <c r="E10" s="46"/>
      <c r="H10" s="32"/>
    </row>
    <row r="11" spans="2:5" s="24" customFormat="1" ht="15">
      <c r="B11" s="49" t="s">
        <v>41</v>
      </c>
      <c r="C11" s="47" t="s">
        <v>71</v>
      </c>
      <c r="D11" s="47" t="s">
        <v>98</v>
      </c>
      <c r="E11" s="48"/>
    </row>
    <row r="12" spans="2:5" s="24" customFormat="1" ht="15">
      <c r="B12" s="49" t="s">
        <v>90</v>
      </c>
      <c r="C12" s="47" t="s">
        <v>72</v>
      </c>
      <c r="D12" s="47" t="s">
        <v>97</v>
      </c>
      <c r="E12" s="50" t="s">
        <v>13</v>
      </c>
    </row>
    <row r="13" spans="2:5" s="24" customFormat="1" ht="15">
      <c r="B13" s="51" t="s">
        <v>2</v>
      </c>
      <c r="C13" s="52" t="s">
        <v>2</v>
      </c>
      <c r="D13" s="52" t="s">
        <v>2</v>
      </c>
      <c r="E13" s="53" t="s">
        <v>2</v>
      </c>
    </row>
    <row r="14" s="24" customFormat="1" ht="15"/>
    <row r="15" s="24" customFormat="1" ht="15">
      <c r="A15" s="111" t="s">
        <v>140</v>
      </c>
    </row>
    <row r="16" spans="1:4" s="24" customFormat="1" ht="15">
      <c r="A16" s="54" t="s">
        <v>108</v>
      </c>
      <c r="D16" s="34"/>
    </row>
    <row r="17" spans="1:10" s="24" customFormat="1" ht="15">
      <c r="A17" s="24" t="s">
        <v>105</v>
      </c>
      <c r="B17" s="27">
        <v>172597</v>
      </c>
      <c r="C17" s="27">
        <v>0</v>
      </c>
      <c r="D17" s="36">
        <f>-16481</f>
        <v>-16481</v>
      </c>
      <c r="E17" s="36">
        <f>SUM(B17:D17)</f>
        <v>156116</v>
      </c>
      <c r="G17" s="32"/>
      <c r="I17" s="27"/>
      <c r="J17" s="34"/>
    </row>
    <row r="18" spans="1:5" s="24" customFormat="1" ht="15" hidden="1">
      <c r="A18" s="24" t="s">
        <v>95</v>
      </c>
      <c r="B18" s="27"/>
      <c r="C18" s="27">
        <v>0</v>
      </c>
      <c r="D18" s="36">
        <v>0</v>
      </c>
      <c r="E18" s="36">
        <f>SUM(C18:D18)</f>
        <v>0</v>
      </c>
    </row>
    <row r="19" spans="1:5" s="24" customFormat="1" ht="15">
      <c r="A19" s="24" t="s">
        <v>112</v>
      </c>
      <c r="B19" s="27">
        <v>0</v>
      </c>
      <c r="C19" s="27">
        <v>0</v>
      </c>
      <c r="D19" s="36">
        <f>SUM('P&amp;L'!D27)</f>
        <v>56281</v>
      </c>
      <c r="E19" s="36">
        <f>SUM(B19:D19)</f>
        <v>56281</v>
      </c>
    </row>
    <row r="20" spans="1:6" s="24" customFormat="1" ht="18" customHeight="1">
      <c r="A20" s="24" t="s">
        <v>141</v>
      </c>
      <c r="B20" s="31">
        <f>SUM(B17:B19)</f>
        <v>172597</v>
      </c>
      <c r="C20" s="31">
        <f>SUM(C17:C19)</f>
        <v>0</v>
      </c>
      <c r="D20" s="31">
        <f>SUM(D17:D19)</f>
        <v>39800</v>
      </c>
      <c r="E20" s="31">
        <f>SUM(E17:E19)</f>
        <v>212397</v>
      </c>
      <c r="F20" s="34"/>
    </row>
    <row r="21" spans="2:5" s="24" customFormat="1" ht="15">
      <c r="B21" s="27"/>
      <c r="C21" s="27"/>
      <c r="D21" s="27"/>
      <c r="E21" s="27"/>
    </row>
    <row r="22" spans="2:5" s="24" customFormat="1" ht="15">
      <c r="B22" s="27"/>
      <c r="C22" s="27"/>
      <c r="D22" s="27"/>
      <c r="E22" s="27"/>
    </row>
    <row r="23" spans="2:5" s="24" customFormat="1" ht="27" customHeight="1">
      <c r="B23" s="27"/>
      <c r="C23" s="27"/>
      <c r="D23" s="27"/>
      <c r="E23" s="27"/>
    </row>
    <row r="24" spans="1:5" s="32" customFormat="1" ht="15">
      <c r="A24" s="111" t="s">
        <v>142</v>
      </c>
      <c r="B24" s="36"/>
      <c r="C24" s="36"/>
      <c r="D24" s="36"/>
      <c r="E24" s="36"/>
    </row>
    <row r="25" spans="1:5" s="32" customFormat="1" ht="15">
      <c r="A25" s="111" t="s">
        <v>109</v>
      </c>
      <c r="B25" s="36"/>
      <c r="C25" s="36"/>
      <c r="D25" s="36"/>
      <c r="E25" s="36"/>
    </row>
    <row r="26" spans="1:5" s="32" customFormat="1" ht="15">
      <c r="A26" s="32" t="s">
        <v>91</v>
      </c>
      <c r="B26" s="36">
        <v>172597</v>
      </c>
      <c r="C26" s="36">
        <v>50682</v>
      </c>
      <c r="D26" s="36">
        <v>-93054</v>
      </c>
      <c r="E26" s="36">
        <f>SUM(B26:D26)</f>
        <v>130225</v>
      </c>
    </row>
    <row r="27" spans="1:5" s="32" customFormat="1" ht="15">
      <c r="A27" s="24" t="s">
        <v>95</v>
      </c>
      <c r="B27" s="36">
        <v>0</v>
      </c>
      <c r="C27" s="36">
        <v>-50682</v>
      </c>
      <c r="D27" s="36">
        <v>50682</v>
      </c>
      <c r="E27" s="36">
        <f>SUM(B27:D27)</f>
        <v>0</v>
      </c>
    </row>
    <row r="28" spans="1:6" s="32" customFormat="1" ht="18.75" customHeight="1">
      <c r="A28" s="32" t="s">
        <v>112</v>
      </c>
      <c r="B28" s="36">
        <v>0</v>
      </c>
      <c r="C28" s="36">
        <v>0</v>
      </c>
      <c r="D28" s="36">
        <v>25891</v>
      </c>
      <c r="E28" s="36">
        <f>SUM(B28:D28)</f>
        <v>25891</v>
      </c>
      <c r="F28" s="112"/>
    </row>
    <row r="29" spans="1:5" s="32" customFormat="1" ht="15">
      <c r="A29" s="32" t="s">
        <v>143</v>
      </c>
      <c r="B29" s="113">
        <f>SUM(B26:B28)</f>
        <v>172597</v>
      </c>
      <c r="C29" s="113">
        <f>SUM(C26:C28)</f>
        <v>0</v>
      </c>
      <c r="D29" s="113">
        <f>SUM(D26:D28)</f>
        <v>-16481</v>
      </c>
      <c r="E29" s="113">
        <f>SUM(E26:E28)</f>
        <v>156116</v>
      </c>
    </row>
    <row r="30" spans="2:5" s="32" customFormat="1" ht="15">
      <c r="B30" s="36"/>
      <c r="C30" s="36"/>
      <c r="D30" s="36"/>
      <c r="E30" s="36"/>
    </row>
    <row r="31" spans="2:5" s="24" customFormat="1" ht="15">
      <c r="B31" s="27"/>
      <c r="C31" s="27"/>
      <c r="D31" s="27"/>
      <c r="E31" s="27"/>
    </row>
    <row r="32" spans="1:5" ht="15">
      <c r="A32" s="41"/>
      <c r="B32" s="27"/>
      <c r="C32" s="27"/>
      <c r="D32" s="27"/>
      <c r="E32" s="27"/>
    </row>
    <row r="33" spans="2:5" ht="91.5" customHeight="1">
      <c r="B33" s="4"/>
      <c r="C33" s="4"/>
      <c r="D33" s="4"/>
      <c r="E33" s="4"/>
    </row>
    <row r="34" spans="2:5" ht="27" customHeight="1">
      <c r="B34" s="4"/>
      <c r="C34" s="4"/>
      <c r="D34" s="4"/>
      <c r="E34" s="4"/>
    </row>
    <row r="35" spans="1:5" ht="24.75" customHeight="1">
      <c r="A35" s="133" t="s">
        <v>107</v>
      </c>
      <c r="B35" s="133"/>
      <c r="C35" s="133"/>
      <c r="D35" s="133"/>
      <c r="E35" s="133"/>
    </row>
    <row r="36" spans="2:5" ht="12.75">
      <c r="B36" s="4"/>
      <c r="C36" s="4"/>
      <c r="D36" s="4"/>
      <c r="E36" s="4"/>
    </row>
    <row r="37" spans="2:5" ht="12.75">
      <c r="B37" s="4"/>
      <c r="C37" s="4"/>
      <c r="D37" s="4"/>
      <c r="E37" s="4"/>
    </row>
    <row r="38" spans="2:5" ht="12.75">
      <c r="B38" s="4"/>
      <c r="C38" s="4"/>
      <c r="D38" s="4"/>
      <c r="E38" s="4"/>
    </row>
  </sheetData>
  <sheetProtection/>
  <mergeCells count="1">
    <mergeCell ref="A35:E35"/>
  </mergeCells>
  <printOptions horizontalCentered="1"/>
  <pageMargins left="0.5118110236220472" right="0.5118110236220472" top="0.4724409448818898" bottom="0.984251968503937" header="0.5118110236220472" footer="0.5118110236220472"/>
  <pageSetup firstPageNumber="4" useFirstPageNumber="1" fitToHeight="1" fitToWidth="1" horizontalDpi="300" verticalDpi="300" orientation="portrait" paperSize="9" r:id="rId1"/>
  <headerFooter alignWithMargins="0">
    <oddFooter>&amp;C&amp;"Times New Roman,Regular"3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8"/>
  <sheetViews>
    <sheetView zoomScaleSheetLayoutView="75" zoomScalePageLayoutView="0" workbookViewId="0" topLeftCell="A18">
      <selection activeCell="B11" sqref="B11"/>
    </sheetView>
  </sheetViews>
  <sheetFormatPr defaultColWidth="9.140625" defaultRowHeight="12.75"/>
  <cols>
    <col min="1" max="1" width="3.28125" style="1" customWidth="1"/>
    <col min="2" max="2" width="48.28125" style="1" customWidth="1"/>
    <col min="3" max="3" width="15.00390625" style="57" customWidth="1"/>
    <col min="4" max="4" width="4.00390625" style="1" customWidth="1"/>
    <col min="5" max="5" width="12.7109375" style="13" customWidth="1"/>
    <col min="7" max="7" width="11.8515625" style="4" customWidth="1"/>
    <col min="8" max="16384" width="9.140625" style="1" customWidth="1"/>
  </cols>
  <sheetData>
    <row r="1" spans="1:9" ht="15">
      <c r="A1" s="42" t="s">
        <v>56</v>
      </c>
      <c r="B1" s="24"/>
      <c r="I1" s="13"/>
    </row>
    <row r="2" spans="1:9" ht="15">
      <c r="A2" s="28" t="s">
        <v>49</v>
      </c>
      <c r="B2" s="24"/>
      <c r="I2" s="13"/>
    </row>
    <row r="3" spans="1:9" ht="15">
      <c r="A3" s="28" t="s">
        <v>148</v>
      </c>
      <c r="B3" s="24"/>
      <c r="I3" s="13"/>
    </row>
    <row r="4" spans="1:9" ht="12.75" hidden="1">
      <c r="A4" s="1" t="s">
        <v>86</v>
      </c>
      <c r="F4" s="1"/>
      <c r="I4" s="13"/>
    </row>
    <row r="5" spans="1:9" ht="12.75" hidden="1">
      <c r="A5" s="1" t="s">
        <v>48</v>
      </c>
      <c r="F5" s="1"/>
      <c r="I5" s="13"/>
    </row>
    <row r="6" spans="1:9" ht="12.75">
      <c r="A6" s="1" t="s">
        <v>89</v>
      </c>
      <c r="I6" s="13"/>
    </row>
    <row r="7" ht="12.75">
      <c r="I7" s="13"/>
    </row>
    <row r="8" spans="3:5" ht="15.75">
      <c r="C8" s="78" t="s">
        <v>66</v>
      </c>
      <c r="E8" s="77" t="s">
        <v>63</v>
      </c>
    </row>
    <row r="9" spans="3:7" s="24" customFormat="1" ht="15">
      <c r="C9" s="59" t="s">
        <v>133</v>
      </c>
      <c r="D9" s="25"/>
      <c r="E9" s="59" t="s">
        <v>133</v>
      </c>
      <c r="F9" s="26"/>
      <c r="G9" s="27"/>
    </row>
    <row r="10" spans="3:7" s="24" customFormat="1" ht="15">
      <c r="C10" s="59" t="s">
        <v>70</v>
      </c>
      <c r="D10" s="25"/>
      <c r="E10" s="59" t="s">
        <v>70</v>
      </c>
      <c r="F10" s="26"/>
      <c r="G10" s="27"/>
    </row>
    <row r="11" spans="3:7" s="24" customFormat="1" ht="15">
      <c r="C11" s="125" t="s">
        <v>145</v>
      </c>
      <c r="D11" s="25"/>
      <c r="E11" s="125" t="s">
        <v>146</v>
      </c>
      <c r="F11" s="26"/>
      <c r="G11" s="27"/>
    </row>
    <row r="12" spans="3:7" s="24" customFormat="1" ht="15">
      <c r="C12" s="59" t="s">
        <v>2</v>
      </c>
      <c r="D12" s="25"/>
      <c r="E12" s="105" t="s">
        <v>2</v>
      </c>
      <c r="F12" s="26"/>
      <c r="G12" s="27"/>
    </row>
    <row r="13" spans="3:7" s="24" customFormat="1" ht="15">
      <c r="C13" s="58"/>
      <c r="E13" s="32"/>
      <c r="F13" s="26"/>
      <c r="G13" s="27"/>
    </row>
    <row r="14" spans="1:7" s="24" customFormat="1" ht="15">
      <c r="A14" s="28" t="s">
        <v>73</v>
      </c>
      <c r="C14" s="58"/>
      <c r="E14" s="32"/>
      <c r="F14" s="26"/>
      <c r="G14" s="27"/>
    </row>
    <row r="15" spans="1:7" s="24" customFormat="1" ht="15.75">
      <c r="A15" s="24" t="s">
        <v>147</v>
      </c>
      <c r="B15" s="74"/>
      <c r="C15" s="60">
        <f>SUM('P&amp;L'!D23)</f>
        <v>55877</v>
      </c>
      <c r="D15" s="27"/>
      <c r="E15" s="36">
        <v>18232</v>
      </c>
      <c r="F15" s="29"/>
      <c r="G15" s="27"/>
    </row>
    <row r="16" spans="3:7" s="24" customFormat="1" ht="15">
      <c r="C16" s="60"/>
      <c r="D16" s="27"/>
      <c r="E16" s="36"/>
      <c r="F16" s="29"/>
      <c r="G16" s="27"/>
    </row>
    <row r="17" spans="1:7" s="24" customFormat="1" ht="15.75">
      <c r="A17" s="24" t="s">
        <v>77</v>
      </c>
      <c r="C17" s="75"/>
      <c r="D17" s="27"/>
      <c r="E17" s="36"/>
      <c r="F17" s="29"/>
      <c r="G17" s="27"/>
    </row>
    <row r="18" spans="2:7" s="24" customFormat="1" ht="15">
      <c r="B18" s="24" t="s">
        <v>78</v>
      </c>
      <c r="C18" s="60">
        <f>30+922-58000-15000</f>
        <v>-72048</v>
      </c>
      <c r="D18" s="27"/>
      <c r="E18" s="36">
        <f>866+374-157+116-33688</f>
        <v>-32489</v>
      </c>
      <c r="F18" s="29"/>
      <c r="G18" s="27"/>
    </row>
    <row r="19" spans="2:7" s="24" customFormat="1" ht="15">
      <c r="B19" s="24" t="s">
        <v>79</v>
      </c>
      <c r="C19" s="61">
        <f>15304-13</f>
        <v>15291</v>
      </c>
      <c r="D19" s="27"/>
      <c r="E19" s="106">
        <f>52+120-271+14072-73</f>
        <v>13900</v>
      </c>
      <c r="F19" s="29"/>
      <c r="G19" s="30"/>
    </row>
    <row r="20" spans="1:7" s="24" customFormat="1" ht="15">
      <c r="A20" s="24" t="s">
        <v>10</v>
      </c>
      <c r="C20" s="36">
        <f>SUM(C15:C19)</f>
        <v>-880</v>
      </c>
      <c r="D20" s="27"/>
      <c r="E20" s="36">
        <f>SUM(E15:E19)</f>
        <v>-357</v>
      </c>
      <c r="F20" s="29"/>
      <c r="G20" s="30"/>
    </row>
    <row r="21" spans="3:7" s="24" customFormat="1" ht="15">
      <c r="C21" s="60"/>
      <c r="D21" s="27"/>
      <c r="E21" s="36"/>
      <c r="F21" s="29"/>
      <c r="G21" s="30"/>
    </row>
    <row r="22" spans="1:7" s="24" customFormat="1" ht="15">
      <c r="A22" s="24" t="s">
        <v>84</v>
      </c>
      <c r="C22" s="62"/>
      <c r="D22" s="27"/>
      <c r="E22" s="36"/>
      <c r="F22" s="29"/>
      <c r="G22" s="27"/>
    </row>
    <row r="23" spans="2:7" s="24" customFormat="1" ht="15">
      <c r="B23" s="24" t="s">
        <v>94</v>
      </c>
      <c r="C23" s="62">
        <v>-117</v>
      </c>
      <c r="D23" s="27"/>
      <c r="E23" s="36">
        <f>-1018+4862</f>
        <v>3844</v>
      </c>
      <c r="F23" s="29"/>
      <c r="G23" s="27"/>
    </row>
    <row r="24" spans="2:7" s="24" customFormat="1" ht="15">
      <c r="B24" s="24" t="s">
        <v>42</v>
      </c>
      <c r="C24" s="60">
        <f>1475-402+3+2550+45+47</f>
        <v>3718</v>
      </c>
      <c r="D24" s="27"/>
      <c r="E24" s="108">
        <f>2068+3009+1378+25</f>
        <v>6480</v>
      </c>
      <c r="F24" s="29"/>
      <c r="G24" s="27"/>
    </row>
    <row r="25" spans="2:7" s="24" customFormat="1" ht="15">
      <c r="B25" s="24" t="s">
        <v>43</v>
      </c>
      <c r="C25" s="60">
        <v>6964</v>
      </c>
      <c r="D25" s="27"/>
      <c r="E25" s="108">
        <v>1171</v>
      </c>
      <c r="F25" s="29"/>
      <c r="G25" s="27"/>
    </row>
    <row r="26" spans="2:7" s="24" customFormat="1" ht="15">
      <c r="B26" s="24" t="s">
        <v>123</v>
      </c>
      <c r="C26" s="60">
        <v>-15304</v>
      </c>
      <c r="D26" s="27"/>
      <c r="E26" s="108">
        <v>-14038</v>
      </c>
      <c r="F26" s="29"/>
      <c r="G26" s="27"/>
    </row>
    <row r="27" spans="2:9" s="24" customFormat="1" ht="15">
      <c r="B27" s="24" t="s">
        <v>124</v>
      </c>
      <c r="C27" s="60">
        <v>0</v>
      </c>
      <c r="D27" s="27"/>
      <c r="E27" s="108">
        <v>73</v>
      </c>
      <c r="F27" s="29"/>
      <c r="G27" s="27"/>
      <c r="I27" s="34"/>
    </row>
    <row r="28" spans="2:7" s="24" customFormat="1" ht="15">
      <c r="B28" s="24" t="s">
        <v>122</v>
      </c>
      <c r="C28" s="60">
        <v>0</v>
      </c>
      <c r="D28" s="27"/>
      <c r="E28" s="108">
        <v>-92</v>
      </c>
      <c r="F28" s="29"/>
      <c r="G28" s="27"/>
    </row>
    <row r="29" spans="2:7" s="24" customFormat="1" ht="15">
      <c r="B29" s="24" t="s">
        <v>128</v>
      </c>
      <c r="C29" s="60">
        <v>-749</v>
      </c>
      <c r="D29" s="27"/>
      <c r="E29" s="36">
        <v>-896</v>
      </c>
      <c r="F29" s="29"/>
      <c r="G29" s="27"/>
    </row>
    <row r="30" spans="1:8" s="24" customFormat="1" ht="15">
      <c r="A30" s="24" t="s">
        <v>11</v>
      </c>
      <c r="C30" s="114">
        <f>SUM(C20:C29)</f>
        <v>-6368</v>
      </c>
      <c r="D30" s="30"/>
      <c r="E30" s="114">
        <f>SUM(E20:E29)</f>
        <v>-3815</v>
      </c>
      <c r="F30" s="29"/>
      <c r="G30" s="27"/>
      <c r="H30" s="34"/>
    </row>
    <row r="31" spans="3:7" s="24" customFormat="1" ht="15">
      <c r="C31" s="60"/>
      <c r="D31" s="27"/>
      <c r="E31" s="36"/>
      <c r="F31" s="29"/>
      <c r="G31" s="27"/>
    </row>
    <row r="32" spans="1:7" s="24" customFormat="1" ht="15">
      <c r="A32" s="28" t="s">
        <v>125</v>
      </c>
      <c r="C32" s="60"/>
      <c r="D32" s="27"/>
      <c r="E32" s="36"/>
      <c r="F32" s="29"/>
      <c r="G32" s="27"/>
    </row>
    <row r="33" spans="2:8" s="24" customFormat="1" ht="15" hidden="1">
      <c r="B33" s="24" t="s">
        <v>120</v>
      </c>
      <c r="C33" s="60">
        <v>0</v>
      </c>
      <c r="D33" s="27"/>
      <c r="E33" s="36">
        <v>0</v>
      </c>
      <c r="F33" s="29"/>
      <c r="G33" s="27"/>
      <c r="H33" s="34"/>
    </row>
    <row r="34" spans="2:7" s="24" customFormat="1" ht="15">
      <c r="B34" s="24" t="s">
        <v>126</v>
      </c>
      <c r="C34" s="62"/>
      <c r="D34" s="30"/>
      <c r="E34" s="108"/>
      <c r="F34" s="29"/>
      <c r="G34" s="27"/>
    </row>
    <row r="35" spans="2:7" s="24" customFormat="1" ht="15" hidden="1">
      <c r="B35" s="32" t="s">
        <v>80</v>
      </c>
      <c r="C35" s="60"/>
      <c r="D35" s="27"/>
      <c r="E35" s="36">
        <v>0</v>
      </c>
      <c r="F35" s="29"/>
      <c r="G35" s="27"/>
    </row>
    <row r="36" spans="1:7" s="24" customFormat="1" ht="15">
      <c r="A36" s="130" t="s">
        <v>127</v>
      </c>
      <c r="B36" s="33"/>
      <c r="C36" s="106">
        <v>-2960</v>
      </c>
      <c r="D36" s="27"/>
      <c r="E36" s="106">
        <f>-123-3553-274</f>
        <v>-3950</v>
      </c>
      <c r="F36" s="29"/>
      <c r="G36" s="27"/>
    </row>
    <row r="37" spans="2:7" s="24" customFormat="1" ht="15">
      <c r="B37" s="33"/>
      <c r="C37" s="60"/>
      <c r="D37" s="27"/>
      <c r="E37" s="36"/>
      <c r="F37" s="29"/>
      <c r="G37" s="27"/>
    </row>
    <row r="38" spans="1:7" s="24" customFormat="1" ht="15">
      <c r="A38" s="28" t="s">
        <v>12</v>
      </c>
      <c r="C38" s="60"/>
      <c r="D38" s="27"/>
      <c r="E38" s="36"/>
      <c r="F38" s="29"/>
      <c r="G38" s="27"/>
    </row>
    <row r="39" spans="2:7" s="24" customFormat="1" ht="15">
      <c r="B39" s="24" t="s">
        <v>129</v>
      </c>
      <c r="C39" s="60">
        <v>4163</v>
      </c>
      <c r="D39" s="27"/>
      <c r="E39" s="36">
        <f>-34+4776</f>
        <v>4742</v>
      </c>
      <c r="F39" s="29"/>
      <c r="G39" s="27"/>
    </row>
    <row r="40" spans="2:7" s="24" customFormat="1" ht="15" hidden="1">
      <c r="B40" s="24" t="s">
        <v>121</v>
      </c>
      <c r="C40" s="60">
        <v>0</v>
      </c>
      <c r="D40" s="27"/>
      <c r="E40" s="36">
        <v>0</v>
      </c>
      <c r="F40" s="29"/>
      <c r="G40" s="27"/>
    </row>
    <row r="41" spans="2:7" s="24" customFormat="1" ht="15">
      <c r="B41" s="24" t="s">
        <v>150</v>
      </c>
      <c r="C41" s="60">
        <v>90</v>
      </c>
      <c r="D41" s="27"/>
      <c r="E41" s="36">
        <v>-119</v>
      </c>
      <c r="F41" s="29"/>
      <c r="G41" s="27"/>
    </row>
    <row r="42" spans="2:7" s="24" customFormat="1" ht="15" hidden="1">
      <c r="B42" s="24" t="s">
        <v>83</v>
      </c>
      <c r="C42" s="60"/>
      <c r="D42" s="27"/>
      <c r="E42" s="36">
        <v>0</v>
      </c>
      <c r="F42" s="29"/>
      <c r="G42" s="27"/>
    </row>
    <row r="43" spans="2:7" s="24" customFormat="1" ht="15" hidden="1">
      <c r="B43" s="24" t="s">
        <v>81</v>
      </c>
      <c r="C43" s="60"/>
      <c r="D43" s="27"/>
      <c r="E43" s="36">
        <v>0</v>
      </c>
      <c r="F43" s="29"/>
      <c r="G43" s="27"/>
    </row>
    <row r="44" spans="1:7" s="24" customFormat="1" ht="15">
      <c r="A44" s="24" t="s">
        <v>37</v>
      </c>
      <c r="C44" s="31">
        <f>SUM(C39:C43)</f>
        <v>4253</v>
      </c>
      <c r="D44" s="27"/>
      <c r="E44" s="114">
        <f>SUM(E39:E43)</f>
        <v>4623</v>
      </c>
      <c r="F44" s="29"/>
      <c r="G44" s="27"/>
    </row>
    <row r="45" spans="3:7" s="24" customFormat="1" ht="15">
      <c r="C45" s="60"/>
      <c r="D45" s="27"/>
      <c r="E45" s="36"/>
      <c r="F45" s="29"/>
      <c r="G45" s="27"/>
    </row>
    <row r="46" spans="1:7" s="24" customFormat="1" ht="15">
      <c r="A46" s="24" t="s">
        <v>114</v>
      </c>
      <c r="C46" s="36">
        <f>+C44+C36+C30</f>
        <v>-5075</v>
      </c>
      <c r="D46" s="27"/>
      <c r="E46" s="36">
        <f>+E44+E36+E30</f>
        <v>-3142</v>
      </c>
      <c r="F46" s="29"/>
      <c r="G46" s="27"/>
    </row>
    <row r="47" spans="3:7" s="24" customFormat="1" ht="15">
      <c r="C47" s="60"/>
      <c r="D47" s="27"/>
      <c r="E47" s="36"/>
      <c r="F47" s="29"/>
      <c r="G47" s="27"/>
    </row>
    <row r="48" spans="1:7" s="24" customFormat="1" ht="15">
      <c r="A48" s="24" t="s">
        <v>154</v>
      </c>
      <c r="C48" s="60">
        <f>+E49</f>
        <v>-68269</v>
      </c>
      <c r="D48" s="27"/>
      <c r="E48" s="36">
        <v>-65127</v>
      </c>
      <c r="F48" s="29"/>
      <c r="G48" s="27"/>
    </row>
    <row r="49" spans="1:7" s="24" customFormat="1" ht="15">
      <c r="A49" s="24" t="s">
        <v>153</v>
      </c>
      <c r="C49" s="31">
        <f>SUM(C46:C48)</f>
        <v>-73344</v>
      </c>
      <c r="D49" s="27"/>
      <c r="E49" s="114">
        <f>+E46+E48</f>
        <v>-68269</v>
      </c>
      <c r="F49" s="29"/>
      <c r="G49" s="27"/>
    </row>
    <row r="50" spans="3:7" s="24" customFormat="1" ht="15">
      <c r="C50" s="62"/>
      <c r="D50" s="27"/>
      <c r="E50" s="108"/>
      <c r="F50" s="29"/>
      <c r="G50" s="27"/>
    </row>
    <row r="51" spans="3:7" s="24" customFormat="1" ht="15">
      <c r="C51" s="60"/>
      <c r="D51" s="27"/>
      <c r="E51" s="108"/>
      <c r="F51" s="29"/>
      <c r="G51" s="27"/>
    </row>
    <row r="52" spans="3:7" s="24" customFormat="1" ht="15">
      <c r="C52" s="62"/>
      <c r="D52" s="27"/>
      <c r="E52" s="108"/>
      <c r="F52" s="29"/>
      <c r="G52" s="27"/>
    </row>
    <row r="53" spans="3:7" s="24" customFormat="1" ht="15">
      <c r="C53" s="62"/>
      <c r="D53" s="27"/>
      <c r="E53" s="108"/>
      <c r="F53" s="29"/>
      <c r="G53" s="27"/>
    </row>
    <row r="54" spans="3:7" s="24" customFormat="1" ht="15">
      <c r="C54" s="62"/>
      <c r="D54" s="27"/>
      <c r="E54" s="108"/>
      <c r="F54" s="29"/>
      <c r="G54" s="27"/>
    </row>
    <row r="55" spans="3:7" s="24" customFormat="1" ht="15">
      <c r="C55" s="62"/>
      <c r="D55" s="27"/>
      <c r="E55" s="108"/>
      <c r="F55" s="29"/>
      <c r="G55" s="27"/>
    </row>
    <row r="56" spans="3:7" s="24" customFormat="1" ht="18" customHeight="1">
      <c r="C56" s="60"/>
      <c r="D56" s="29"/>
      <c r="E56" s="115"/>
      <c r="F56" s="26"/>
      <c r="G56" s="27"/>
    </row>
    <row r="57" spans="1:7" s="24" customFormat="1" ht="27" customHeight="1">
      <c r="A57" s="133" t="s">
        <v>110</v>
      </c>
      <c r="B57" s="133"/>
      <c r="C57" s="133"/>
      <c r="D57" s="133"/>
      <c r="E57" s="133"/>
      <c r="F57" s="26"/>
      <c r="G57" s="27"/>
    </row>
    <row r="58" spans="3:7" s="24" customFormat="1" ht="15">
      <c r="C58" s="58"/>
      <c r="E58" s="32"/>
      <c r="F58" s="26"/>
      <c r="G58" s="27"/>
    </row>
    <row r="59" spans="3:7" s="24" customFormat="1" ht="15">
      <c r="C59" s="58"/>
      <c r="E59" s="32"/>
      <c r="F59" s="26"/>
      <c r="G59" s="27"/>
    </row>
    <row r="60" spans="2:9" s="24" customFormat="1" ht="15">
      <c r="B60" s="55"/>
      <c r="C60" s="62"/>
      <c r="D60" s="55"/>
      <c r="E60" s="108"/>
      <c r="F60" s="65"/>
      <c r="G60" s="30"/>
      <c r="H60" s="55"/>
      <c r="I60" s="55"/>
    </row>
    <row r="61" spans="2:9" s="24" customFormat="1" ht="15">
      <c r="B61" s="66"/>
      <c r="C61" s="62"/>
      <c r="D61" s="55"/>
      <c r="E61" s="108"/>
      <c r="F61" s="65"/>
      <c r="G61" s="30"/>
      <c r="H61" s="55"/>
      <c r="I61" s="55"/>
    </row>
    <row r="62" spans="2:9" s="24" customFormat="1" ht="15">
      <c r="B62" s="55"/>
      <c r="C62" s="62"/>
      <c r="D62" s="55"/>
      <c r="E62" s="116"/>
      <c r="F62" s="65"/>
      <c r="G62" s="30"/>
      <c r="H62" s="55"/>
      <c r="I62" s="55"/>
    </row>
    <row r="63" spans="2:9" s="24" customFormat="1" ht="15">
      <c r="B63" s="55"/>
      <c r="C63" s="67"/>
      <c r="D63" s="55"/>
      <c r="E63" s="68"/>
      <c r="F63" s="65"/>
      <c r="G63" s="68"/>
      <c r="H63" s="55"/>
      <c r="I63" s="55"/>
    </row>
    <row r="64" spans="2:9" s="24" customFormat="1" ht="15">
      <c r="B64" s="55"/>
      <c r="C64" s="69"/>
      <c r="D64" s="55"/>
      <c r="E64" s="116"/>
      <c r="F64" s="65"/>
      <c r="G64" s="30"/>
      <c r="H64" s="55"/>
      <c r="I64" s="55"/>
    </row>
    <row r="65" spans="2:9" s="24" customFormat="1" ht="15">
      <c r="B65" s="55"/>
      <c r="C65" s="70"/>
      <c r="D65" s="55"/>
      <c r="E65" s="117"/>
      <c r="F65" s="65"/>
      <c r="G65" s="30"/>
      <c r="H65" s="55"/>
      <c r="I65" s="55"/>
    </row>
    <row r="66" spans="2:9" s="24" customFormat="1" ht="15">
      <c r="B66" s="55"/>
      <c r="C66" s="62"/>
      <c r="D66" s="55"/>
      <c r="E66" s="117"/>
      <c r="F66" s="65"/>
      <c r="G66" s="30"/>
      <c r="H66" s="55"/>
      <c r="I66" s="55"/>
    </row>
    <row r="67" spans="2:9" s="24" customFormat="1" ht="15">
      <c r="B67" s="55"/>
      <c r="C67" s="69"/>
      <c r="D67" s="55"/>
      <c r="E67" s="117"/>
      <c r="F67" s="65"/>
      <c r="G67" s="30"/>
      <c r="H67" s="55"/>
      <c r="I67" s="55"/>
    </row>
    <row r="68" spans="2:9" s="24" customFormat="1" ht="15">
      <c r="B68" s="55"/>
      <c r="C68" s="69"/>
      <c r="D68" s="55"/>
      <c r="E68" s="117"/>
      <c r="F68" s="65"/>
      <c r="G68" s="30"/>
      <c r="H68" s="55"/>
      <c r="I68" s="55"/>
    </row>
    <row r="69" spans="2:9" s="24" customFormat="1" ht="15">
      <c r="B69" s="55"/>
      <c r="C69" s="69"/>
      <c r="D69" s="55"/>
      <c r="E69" s="117"/>
      <c r="F69" s="65"/>
      <c r="G69" s="30"/>
      <c r="H69" s="55"/>
      <c r="I69" s="55"/>
    </row>
    <row r="70" spans="2:9" s="24" customFormat="1" ht="15">
      <c r="B70" s="55"/>
      <c r="C70" s="69"/>
      <c r="D70" s="55"/>
      <c r="E70" s="117"/>
      <c r="F70" s="65"/>
      <c r="G70" s="30"/>
      <c r="H70" s="55"/>
      <c r="I70" s="55"/>
    </row>
    <row r="71" spans="2:9" s="24" customFormat="1" ht="15">
      <c r="B71" s="55"/>
      <c r="C71" s="69"/>
      <c r="D71" s="55"/>
      <c r="E71" s="117"/>
      <c r="F71" s="65"/>
      <c r="G71" s="30"/>
      <c r="H71" s="55"/>
      <c r="I71" s="55"/>
    </row>
    <row r="72" spans="2:9" s="24" customFormat="1" ht="15">
      <c r="B72" s="55"/>
      <c r="C72" s="69"/>
      <c r="D72" s="55"/>
      <c r="E72" s="117"/>
      <c r="F72" s="65"/>
      <c r="G72" s="30"/>
      <c r="H72" s="55"/>
      <c r="I72" s="55"/>
    </row>
    <row r="73" spans="2:9" s="24" customFormat="1" ht="15">
      <c r="B73" s="55"/>
      <c r="C73" s="69"/>
      <c r="D73" s="55"/>
      <c r="E73" s="117"/>
      <c r="F73" s="65"/>
      <c r="G73" s="30"/>
      <c r="H73" s="55"/>
      <c r="I73" s="55"/>
    </row>
    <row r="74" spans="2:9" s="24" customFormat="1" ht="15">
      <c r="B74" s="55"/>
      <c r="C74" s="69"/>
      <c r="D74" s="55"/>
      <c r="E74" s="117"/>
      <c r="F74" s="65"/>
      <c r="G74" s="30"/>
      <c r="H74" s="55"/>
      <c r="I74" s="55"/>
    </row>
    <row r="75" spans="2:9" s="24" customFormat="1" ht="15">
      <c r="B75" s="55"/>
      <c r="C75" s="69"/>
      <c r="D75" s="55"/>
      <c r="E75" s="117"/>
      <c r="F75" s="65"/>
      <c r="G75" s="30"/>
      <c r="H75" s="55"/>
      <c r="I75" s="55"/>
    </row>
    <row r="76" spans="2:9" s="24" customFormat="1" ht="15">
      <c r="B76" s="55"/>
      <c r="C76" s="69"/>
      <c r="D76" s="55"/>
      <c r="E76" s="117"/>
      <c r="F76" s="65"/>
      <c r="G76" s="30"/>
      <c r="H76" s="55"/>
      <c r="I76" s="55"/>
    </row>
    <row r="77" spans="2:9" s="24" customFormat="1" ht="15">
      <c r="B77" s="55"/>
      <c r="C77" s="69"/>
      <c r="D77" s="55"/>
      <c r="E77" s="117"/>
      <c r="F77" s="65"/>
      <c r="G77" s="30"/>
      <c r="H77" s="55"/>
      <c r="I77" s="55"/>
    </row>
    <row r="78" spans="3:7" s="24" customFormat="1" ht="15">
      <c r="C78" s="58"/>
      <c r="E78" s="32"/>
      <c r="F78" s="26"/>
      <c r="G78" s="27"/>
    </row>
    <row r="79" spans="3:7" s="24" customFormat="1" ht="15">
      <c r="C79" s="58"/>
      <c r="E79" s="32"/>
      <c r="F79" s="26"/>
      <c r="G79" s="27"/>
    </row>
    <row r="80" spans="3:7" s="24" customFormat="1" ht="15">
      <c r="C80" s="58"/>
      <c r="E80" s="32"/>
      <c r="F80" s="26"/>
      <c r="G80" s="27"/>
    </row>
    <row r="81" spans="3:7" s="24" customFormat="1" ht="15">
      <c r="C81" s="58"/>
      <c r="E81" s="32"/>
      <c r="F81" s="26"/>
      <c r="G81" s="27"/>
    </row>
    <row r="82" spans="3:7" s="24" customFormat="1" ht="15">
      <c r="C82" s="58"/>
      <c r="E82" s="32"/>
      <c r="F82" s="26"/>
      <c r="G82" s="27"/>
    </row>
    <row r="83" spans="3:7" s="24" customFormat="1" ht="15">
      <c r="C83" s="58"/>
      <c r="E83" s="32"/>
      <c r="F83" s="26"/>
      <c r="G83" s="27"/>
    </row>
    <row r="84" spans="3:7" s="24" customFormat="1" ht="15">
      <c r="C84" s="58"/>
      <c r="E84" s="32"/>
      <c r="F84" s="26"/>
      <c r="G84" s="27"/>
    </row>
    <row r="85" spans="3:7" s="24" customFormat="1" ht="15">
      <c r="C85" s="58"/>
      <c r="E85" s="32"/>
      <c r="F85" s="26"/>
      <c r="G85" s="27"/>
    </row>
    <row r="86" spans="3:7" s="24" customFormat="1" ht="15">
      <c r="C86" s="58"/>
      <c r="E86" s="32"/>
      <c r="F86" s="26"/>
      <c r="G86" s="27"/>
    </row>
    <row r="87" spans="3:7" s="24" customFormat="1" ht="15">
      <c r="C87" s="58"/>
      <c r="E87" s="32"/>
      <c r="F87" s="26"/>
      <c r="G87" s="27"/>
    </row>
    <row r="88" spans="3:7" s="24" customFormat="1" ht="15">
      <c r="C88" s="58"/>
      <c r="E88" s="32"/>
      <c r="F88" s="26"/>
      <c r="G88" s="27"/>
    </row>
    <row r="89" spans="3:7" s="24" customFormat="1" ht="15">
      <c r="C89" s="58"/>
      <c r="E89" s="32"/>
      <c r="F89" s="26"/>
      <c r="G89" s="27"/>
    </row>
    <row r="90" spans="3:7" s="24" customFormat="1" ht="15">
      <c r="C90" s="58"/>
      <c r="E90" s="32"/>
      <c r="F90" s="26"/>
      <c r="G90" s="27"/>
    </row>
    <row r="91" spans="3:7" s="24" customFormat="1" ht="15">
      <c r="C91" s="58"/>
      <c r="E91" s="32"/>
      <c r="F91" s="26"/>
      <c r="G91" s="27"/>
    </row>
    <row r="92" spans="3:7" s="24" customFormat="1" ht="15">
      <c r="C92" s="58"/>
      <c r="E92" s="32"/>
      <c r="F92" s="26"/>
      <c r="G92" s="27"/>
    </row>
    <row r="93" spans="3:7" s="24" customFormat="1" ht="15">
      <c r="C93" s="58"/>
      <c r="E93" s="32"/>
      <c r="F93" s="26"/>
      <c r="G93" s="27"/>
    </row>
    <row r="94" spans="3:7" s="24" customFormat="1" ht="15">
      <c r="C94" s="58"/>
      <c r="E94" s="32"/>
      <c r="F94" s="26"/>
      <c r="G94" s="27"/>
    </row>
    <row r="95" spans="3:7" s="24" customFormat="1" ht="15">
      <c r="C95" s="58"/>
      <c r="E95" s="32"/>
      <c r="F95" s="26"/>
      <c r="G95" s="27"/>
    </row>
    <row r="96" spans="3:7" s="24" customFormat="1" ht="15">
      <c r="C96" s="58"/>
      <c r="E96" s="32"/>
      <c r="F96" s="26"/>
      <c r="G96" s="27"/>
    </row>
    <row r="97" spans="3:7" s="24" customFormat="1" ht="15">
      <c r="C97" s="58"/>
      <c r="E97" s="32"/>
      <c r="F97" s="26"/>
      <c r="G97" s="27"/>
    </row>
    <row r="98" spans="3:7" s="24" customFormat="1" ht="15">
      <c r="C98" s="58"/>
      <c r="E98" s="32"/>
      <c r="F98" s="26"/>
      <c r="G98" s="27"/>
    </row>
    <row r="99" spans="3:7" s="24" customFormat="1" ht="15">
      <c r="C99" s="58"/>
      <c r="E99" s="32"/>
      <c r="F99" s="26"/>
      <c r="G99" s="27"/>
    </row>
    <row r="100" spans="3:7" s="24" customFormat="1" ht="15">
      <c r="C100" s="58"/>
      <c r="E100" s="32"/>
      <c r="F100" s="26"/>
      <c r="G100" s="27"/>
    </row>
    <row r="101" spans="3:7" s="24" customFormat="1" ht="15">
      <c r="C101" s="58"/>
      <c r="E101" s="32"/>
      <c r="F101" s="26"/>
      <c r="G101" s="27"/>
    </row>
    <row r="102" spans="3:7" s="24" customFormat="1" ht="15">
      <c r="C102" s="58"/>
      <c r="E102" s="32"/>
      <c r="F102" s="26"/>
      <c r="G102" s="27"/>
    </row>
    <row r="103" spans="3:7" s="24" customFormat="1" ht="15">
      <c r="C103" s="58"/>
      <c r="E103" s="32"/>
      <c r="F103" s="26"/>
      <c r="G103" s="27"/>
    </row>
    <row r="104" spans="3:7" s="24" customFormat="1" ht="15">
      <c r="C104" s="58"/>
      <c r="E104" s="32"/>
      <c r="F104" s="26"/>
      <c r="G104" s="27"/>
    </row>
    <row r="105" spans="3:7" s="24" customFormat="1" ht="15">
      <c r="C105" s="58"/>
      <c r="E105" s="32"/>
      <c r="F105" s="26"/>
      <c r="G105" s="27"/>
    </row>
    <row r="106" spans="3:7" s="24" customFormat="1" ht="15">
      <c r="C106" s="58"/>
      <c r="E106" s="32"/>
      <c r="F106" s="26"/>
      <c r="G106" s="27"/>
    </row>
    <row r="107" spans="3:7" s="24" customFormat="1" ht="15">
      <c r="C107" s="58"/>
      <c r="E107" s="32"/>
      <c r="F107" s="26"/>
      <c r="G107" s="27"/>
    </row>
    <row r="108" spans="3:7" s="24" customFormat="1" ht="15">
      <c r="C108" s="58"/>
      <c r="E108" s="32"/>
      <c r="F108" s="26"/>
      <c r="G108" s="27"/>
    </row>
    <row r="109" spans="3:7" s="24" customFormat="1" ht="15">
      <c r="C109" s="58"/>
      <c r="E109" s="32"/>
      <c r="F109" s="26"/>
      <c r="G109" s="27"/>
    </row>
    <row r="110" spans="3:7" s="24" customFormat="1" ht="15">
      <c r="C110" s="58"/>
      <c r="E110" s="32"/>
      <c r="F110" s="26"/>
      <c r="G110" s="27"/>
    </row>
    <row r="111" spans="3:7" s="24" customFormat="1" ht="15">
      <c r="C111" s="58"/>
      <c r="E111" s="32"/>
      <c r="F111" s="26"/>
      <c r="G111" s="27"/>
    </row>
    <row r="112" spans="3:7" s="24" customFormat="1" ht="15">
      <c r="C112" s="58"/>
      <c r="E112" s="32"/>
      <c r="F112" s="26"/>
      <c r="G112" s="27"/>
    </row>
    <row r="113" spans="3:7" s="24" customFormat="1" ht="15">
      <c r="C113" s="58"/>
      <c r="E113" s="32"/>
      <c r="F113" s="26"/>
      <c r="G113" s="27"/>
    </row>
    <row r="114" spans="3:7" s="24" customFormat="1" ht="15">
      <c r="C114" s="58"/>
      <c r="E114" s="32"/>
      <c r="F114" s="26"/>
      <c r="G114" s="27"/>
    </row>
    <row r="115" spans="3:7" s="24" customFormat="1" ht="15">
      <c r="C115" s="58"/>
      <c r="E115" s="32"/>
      <c r="F115" s="26"/>
      <c r="G115" s="27"/>
    </row>
    <row r="116" spans="3:7" s="24" customFormat="1" ht="15">
      <c r="C116" s="58"/>
      <c r="E116" s="32"/>
      <c r="F116" s="26"/>
      <c r="G116" s="27"/>
    </row>
    <row r="117" spans="3:7" s="24" customFormat="1" ht="15">
      <c r="C117" s="58"/>
      <c r="E117" s="32"/>
      <c r="F117" s="26"/>
      <c r="G117" s="27"/>
    </row>
    <row r="118" spans="3:7" s="24" customFormat="1" ht="15">
      <c r="C118" s="58"/>
      <c r="E118" s="32"/>
      <c r="F118" s="26"/>
      <c r="G118" s="27"/>
    </row>
    <row r="119" spans="3:7" s="24" customFormat="1" ht="15">
      <c r="C119" s="58"/>
      <c r="E119" s="32"/>
      <c r="F119" s="26"/>
      <c r="G119" s="27"/>
    </row>
    <row r="120" spans="3:7" s="24" customFormat="1" ht="15">
      <c r="C120" s="58"/>
      <c r="E120" s="32"/>
      <c r="F120" s="26"/>
      <c r="G120" s="27"/>
    </row>
    <row r="121" spans="3:7" s="24" customFormat="1" ht="15">
      <c r="C121" s="58"/>
      <c r="E121" s="32"/>
      <c r="F121" s="26"/>
      <c r="G121" s="27"/>
    </row>
    <row r="122" spans="3:7" s="24" customFormat="1" ht="15">
      <c r="C122" s="58"/>
      <c r="E122" s="32"/>
      <c r="F122" s="26"/>
      <c r="G122" s="27"/>
    </row>
    <row r="123" spans="3:7" s="24" customFormat="1" ht="15">
      <c r="C123" s="58"/>
      <c r="E123" s="32"/>
      <c r="F123" s="26"/>
      <c r="G123" s="27"/>
    </row>
    <row r="124" spans="3:7" s="24" customFormat="1" ht="15">
      <c r="C124" s="58"/>
      <c r="E124" s="32"/>
      <c r="F124" s="26"/>
      <c r="G124" s="27"/>
    </row>
    <row r="125" spans="3:7" s="24" customFormat="1" ht="15">
      <c r="C125" s="58"/>
      <c r="E125" s="32"/>
      <c r="F125" s="26"/>
      <c r="G125" s="27"/>
    </row>
    <row r="126" spans="3:7" s="24" customFormat="1" ht="15">
      <c r="C126" s="58"/>
      <c r="E126" s="32"/>
      <c r="F126" s="26"/>
      <c r="G126" s="27"/>
    </row>
    <row r="127" spans="3:7" s="24" customFormat="1" ht="15">
      <c r="C127" s="58"/>
      <c r="E127" s="32"/>
      <c r="F127" s="26"/>
      <c r="G127" s="27"/>
    </row>
    <row r="128" spans="3:7" s="24" customFormat="1" ht="15">
      <c r="C128" s="58"/>
      <c r="E128" s="32"/>
      <c r="F128" s="26"/>
      <c r="G128" s="27"/>
    </row>
    <row r="129" spans="3:7" s="24" customFormat="1" ht="15">
      <c r="C129" s="58"/>
      <c r="E129" s="32"/>
      <c r="F129" s="26"/>
      <c r="G129" s="27"/>
    </row>
    <row r="130" spans="3:7" s="24" customFormat="1" ht="15">
      <c r="C130" s="58"/>
      <c r="E130" s="32"/>
      <c r="F130" s="26"/>
      <c r="G130" s="27"/>
    </row>
    <row r="131" spans="3:7" s="24" customFormat="1" ht="15">
      <c r="C131" s="58"/>
      <c r="E131" s="32"/>
      <c r="F131" s="26"/>
      <c r="G131" s="27"/>
    </row>
    <row r="132" spans="3:7" s="24" customFormat="1" ht="15">
      <c r="C132" s="58"/>
      <c r="E132" s="32"/>
      <c r="F132" s="26"/>
      <c r="G132" s="27"/>
    </row>
    <row r="133" spans="3:7" s="24" customFormat="1" ht="15">
      <c r="C133" s="58"/>
      <c r="E133" s="32"/>
      <c r="F133" s="26"/>
      <c r="G133" s="27"/>
    </row>
    <row r="134" spans="3:7" s="24" customFormat="1" ht="15">
      <c r="C134" s="58"/>
      <c r="E134" s="32"/>
      <c r="F134" s="26"/>
      <c r="G134" s="27"/>
    </row>
    <row r="135" spans="3:7" s="24" customFormat="1" ht="15">
      <c r="C135" s="58"/>
      <c r="E135" s="32"/>
      <c r="F135" s="26"/>
      <c r="G135" s="27"/>
    </row>
    <row r="136" spans="3:7" s="24" customFormat="1" ht="15">
      <c r="C136" s="58"/>
      <c r="E136" s="32"/>
      <c r="F136" s="26"/>
      <c r="G136" s="27"/>
    </row>
    <row r="137" spans="3:7" s="24" customFormat="1" ht="15">
      <c r="C137" s="58"/>
      <c r="E137" s="32"/>
      <c r="F137" s="26"/>
      <c r="G137" s="27"/>
    </row>
    <row r="138" spans="3:7" s="24" customFormat="1" ht="15">
      <c r="C138" s="58"/>
      <c r="E138" s="32"/>
      <c r="F138" s="26"/>
      <c r="G138" s="27"/>
    </row>
    <row r="139" spans="3:7" s="24" customFormat="1" ht="15">
      <c r="C139" s="58"/>
      <c r="E139" s="32"/>
      <c r="F139" s="26"/>
      <c r="G139" s="27"/>
    </row>
    <row r="140" spans="3:7" s="24" customFormat="1" ht="15">
      <c r="C140" s="58"/>
      <c r="E140" s="32"/>
      <c r="F140" s="26"/>
      <c r="G140" s="27"/>
    </row>
    <row r="141" spans="3:7" s="24" customFormat="1" ht="15">
      <c r="C141" s="58"/>
      <c r="E141" s="32"/>
      <c r="F141" s="26"/>
      <c r="G141" s="27"/>
    </row>
    <row r="142" spans="3:7" s="24" customFormat="1" ht="15">
      <c r="C142" s="58"/>
      <c r="E142" s="32"/>
      <c r="F142" s="26"/>
      <c r="G142" s="27"/>
    </row>
    <row r="143" spans="3:7" s="24" customFormat="1" ht="15">
      <c r="C143" s="58"/>
      <c r="E143" s="32"/>
      <c r="F143" s="26"/>
      <c r="G143" s="27"/>
    </row>
    <row r="144" spans="3:7" s="24" customFormat="1" ht="15">
      <c r="C144" s="58"/>
      <c r="E144" s="32"/>
      <c r="F144" s="26"/>
      <c r="G144" s="27"/>
    </row>
    <row r="145" spans="3:7" s="24" customFormat="1" ht="15">
      <c r="C145" s="58"/>
      <c r="E145" s="32"/>
      <c r="F145" s="26"/>
      <c r="G145" s="27"/>
    </row>
    <row r="146" spans="3:7" s="24" customFormat="1" ht="15">
      <c r="C146" s="58"/>
      <c r="E146" s="32"/>
      <c r="F146" s="26"/>
      <c r="G146" s="27"/>
    </row>
    <row r="147" spans="3:7" s="24" customFormat="1" ht="15">
      <c r="C147" s="58"/>
      <c r="E147" s="32"/>
      <c r="F147" s="26"/>
      <c r="G147" s="27"/>
    </row>
    <row r="148" spans="3:7" s="24" customFormat="1" ht="15">
      <c r="C148" s="58"/>
      <c r="E148" s="32"/>
      <c r="F148" s="26"/>
      <c r="G148" s="27"/>
    </row>
    <row r="149" spans="3:7" s="24" customFormat="1" ht="15">
      <c r="C149" s="58"/>
      <c r="E149" s="32"/>
      <c r="F149" s="26"/>
      <c r="G149" s="27"/>
    </row>
    <row r="150" spans="3:7" s="24" customFormat="1" ht="15">
      <c r="C150" s="58"/>
      <c r="E150" s="32"/>
      <c r="F150" s="26"/>
      <c r="G150" s="27"/>
    </row>
    <row r="151" spans="3:7" s="24" customFormat="1" ht="15">
      <c r="C151" s="58"/>
      <c r="E151" s="32"/>
      <c r="F151" s="26"/>
      <c r="G151" s="27"/>
    </row>
    <row r="152" spans="3:7" s="24" customFormat="1" ht="15">
      <c r="C152" s="58"/>
      <c r="E152" s="32"/>
      <c r="F152" s="26"/>
      <c r="G152" s="27"/>
    </row>
    <row r="153" spans="3:7" s="24" customFormat="1" ht="15">
      <c r="C153" s="58"/>
      <c r="E153" s="32"/>
      <c r="F153" s="26"/>
      <c r="G153" s="27"/>
    </row>
    <row r="154" spans="3:7" s="24" customFormat="1" ht="15">
      <c r="C154" s="58"/>
      <c r="E154" s="32"/>
      <c r="F154" s="26"/>
      <c r="G154" s="27"/>
    </row>
    <row r="155" spans="3:7" s="24" customFormat="1" ht="15">
      <c r="C155" s="58"/>
      <c r="E155" s="32"/>
      <c r="F155" s="26"/>
      <c r="G155" s="27"/>
    </row>
    <row r="156" spans="3:7" s="24" customFormat="1" ht="15">
      <c r="C156" s="58"/>
      <c r="E156" s="32"/>
      <c r="F156" s="26"/>
      <c r="G156" s="27"/>
    </row>
    <row r="157" spans="3:7" s="24" customFormat="1" ht="15">
      <c r="C157" s="58"/>
      <c r="E157" s="32"/>
      <c r="F157" s="26"/>
      <c r="G157" s="27"/>
    </row>
    <row r="158" spans="3:7" s="24" customFormat="1" ht="15">
      <c r="C158" s="58"/>
      <c r="E158" s="32"/>
      <c r="F158" s="26"/>
      <c r="G158" s="27"/>
    </row>
    <row r="159" spans="3:7" s="24" customFormat="1" ht="15">
      <c r="C159" s="58"/>
      <c r="E159" s="32"/>
      <c r="F159" s="26"/>
      <c r="G159" s="27"/>
    </row>
    <row r="160" spans="3:7" s="24" customFormat="1" ht="15">
      <c r="C160" s="58"/>
      <c r="E160" s="32"/>
      <c r="F160" s="26"/>
      <c r="G160" s="27"/>
    </row>
    <row r="161" spans="3:7" s="24" customFormat="1" ht="15">
      <c r="C161" s="58"/>
      <c r="E161" s="32"/>
      <c r="F161" s="26"/>
      <c r="G161" s="27"/>
    </row>
    <row r="162" spans="3:7" s="24" customFormat="1" ht="15">
      <c r="C162" s="58"/>
      <c r="E162" s="32"/>
      <c r="F162" s="26"/>
      <c r="G162" s="27"/>
    </row>
    <row r="163" spans="3:7" s="24" customFormat="1" ht="15">
      <c r="C163" s="58"/>
      <c r="E163" s="32"/>
      <c r="F163" s="26"/>
      <c r="G163" s="27"/>
    </row>
    <row r="164" spans="3:7" s="24" customFormat="1" ht="15">
      <c r="C164" s="58"/>
      <c r="E164" s="32"/>
      <c r="F164" s="26"/>
      <c r="G164" s="27"/>
    </row>
    <row r="165" spans="3:7" s="24" customFormat="1" ht="15">
      <c r="C165" s="58"/>
      <c r="E165" s="32"/>
      <c r="F165" s="26"/>
      <c r="G165" s="27"/>
    </row>
    <row r="166" spans="3:7" s="24" customFormat="1" ht="15">
      <c r="C166" s="58"/>
      <c r="E166" s="32"/>
      <c r="F166" s="26"/>
      <c r="G166" s="27"/>
    </row>
    <row r="167" spans="3:7" s="24" customFormat="1" ht="15">
      <c r="C167" s="58"/>
      <c r="E167" s="32"/>
      <c r="F167" s="26"/>
      <c r="G167" s="27"/>
    </row>
    <row r="168" spans="3:7" s="24" customFormat="1" ht="15">
      <c r="C168" s="58"/>
      <c r="E168" s="32"/>
      <c r="F168" s="26"/>
      <c r="G168" s="27"/>
    </row>
    <row r="169" spans="3:7" s="24" customFormat="1" ht="15">
      <c r="C169" s="58"/>
      <c r="E169" s="32"/>
      <c r="F169" s="26"/>
      <c r="G169" s="27"/>
    </row>
    <row r="170" spans="3:7" s="24" customFormat="1" ht="15">
      <c r="C170" s="58"/>
      <c r="E170" s="32"/>
      <c r="F170" s="26"/>
      <c r="G170" s="27"/>
    </row>
    <row r="171" spans="3:7" s="24" customFormat="1" ht="15">
      <c r="C171" s="58"/>
      <c r="E171" s="32"/>
      <c r="F171" s="26"/>
      <c r="G171" s="27"/>
    </row>
    <row r="172" spans="3:7" s="24" customFormat="1" ht="15">
      <c r="C172" s="58"/>
      <c r="E172" s="32"/>
      <c r="F172" s="26"/>
      <c r="G172" s="27"/>
    </row>
    <row r="173" spans="3:7" s="24" customFormat="1" ht="15">
      <c r="C173" s="58"/>
      <c r="E173" s="32"/>
      <c r="F173" s="26"/>
      <c r="G173" s="27"/>
    </row>
    <row r="174" spans="3:7" s="24" customFormat="1" ht="15">
      <c r="C174" s="58"/>
      <c r="E174" s="32"/>
      <c r="F174" s="26"/>
      <c r="G174" s="27"/>
    </row>
    <row r="175" spans="3:7" s="24" customFormat="1" ht="15">
      <c r="C175" s="58"/>
      <c r="E175" s="32"/>
      <c r="F175" s="26"/>
      <c r="G175" s="27"/>
    </row>
    <row r="176" spans="3:7" s="24" customFormat="1" ht="15">
      <c r="C176" s="58"/>
      <c r="E176" s="32"/>
      <c r="F176" s="26"/>
      <c r="G176" s="27"/>
    </row>
    <row r="177" spans="3:7" s="24" customFormat="1" ht="15">
      <c r="C177" s="58"/>
      <c r="E177" s="32"/>
      <c r="F177" s="26"/>
      <c r="G177" s="27"/>
    </row>
    <row r="178" spans="3:7" s="24" customFormat="1" ht="15">
      <c r="C178" s="58"/>
      <c r="E178" s="32"/>
      <c r="F178" s="26"/>
      <c r="G178" s="27"/>
    </row>
    <row r="179" spans="3:7" s="24" customFormat="1" ht="15">
      <c r="C179" s="58"/>
      <c r="E179" s="32"/>
      <c r="F179" s="26"/>
      <c r="G179" s="27"/>
    </row>
    <row r="180" spans="3:7" s="24" customFormat="1" ht="15">
      <c r="C180" s="58"/>
      <c r="E180" s="32"/>
      <c r="F180" s="26"/>
      <c r="G180" s="27"/>
    </row>
    <row r="181" spans="3:7" s="24" customFormat="1" ht="15">
      <c r="C181" s="58"/>
      <c r="E181" s="32"/>
      <c r="F181" s="26"/>
      <c r="G181" s="27"/>
    </row>
    <row r="182" spans="3:7" s="24" customFormat="1" ht="15">
      <c r="C182" s="58"/>
      <c r="E182" s="32"/>
      <c r="F182" s="26"/>
      <c r="G182" s="27"/>
    </row>
    <row r="183" spans="3:7" s="24" customFormat="1" ht="15">
      <c r="C183" s="58"/>
      <c r="E183" s="32"/>
      <c r="F183" s="26"/>
      <c r="G183" s="27"/>
    </row>
    <row r="184" spans="3:7" s="24" customFormat="1" ht="15">
      <c r="C184" s="58"/>
      <c r="E184" s="32"/>
      <c r="F184" s="26"/>
      <c r="G184" s="27"/>
    </row>
    <row r="185" spans="3:7" s="24" customFormat="1" ht="15">
      <c r="C185" s="58"/>
      <c r="E185" s="32"/>
      <c r="F185" s="26"/>
      <c r="G185" s="27"/>
    </row>
    <row r="186" spans="3:7" s="24" customFormat="1" ht="15">
      <c r="C186" s="58"/>
      <c r="E186" s="32"/>
      <c r="F186" s="26"/>
      <c r="G186" s="27"/>
    </row>
    <row r="187" spans="3:7" s="24" customFormat="1" ht="15">
      <c r="C187" s="58"/>
      <c r="E187" s="32"/>
      <c r="F187" s="26"/>
      <c r="G187" s="27"/>
    </row>
    <row r="188" spans="3:7" s="24" customFormat="1" ht="15">
      <c r="C188" s="58"/>
      <c r="E188" s="32"/>
      <c r="F188" s="26"/>
      <c r="G188" s="27"/>
    </row>
  </sheetData>
  <sheetProtection/>
  <mergeCells count="1">
    <mergeCell ref="A57:E57"/>
  </mergeCells>
  <printOptions/>
  <pageMargins left="0.8661417322834646" right="0.7480314960629921" top="0.4724409448818898" bottom="0.4724409448818898" header="0.35433070866141736" footer="0.2755905511811024"/>
  <pageSetup fitToHeight="1" fitToWidth="1" horizontalDpi="300" verticalDpi="300" orientation="portrait" paperSize="9" r:id="rId1"/>
  <headerFooter alignWithMargins="0">
    <oddFooter>&amp;C&amp;"Times New Roman,Regular"4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1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3.8515625" style="1" customWidth="1"/>
    <col min="2" max="2" width="33.28125" style="1" customWidth="1"/>
    <col min="3" max="3" width="16.7109375" style="1" customWidth="1"/>
    <col min="4" max="4" width="1.28515625" style="1" customWidth="1"/>
    <col min="5" max="5" width="16.8515625" style="13" customWidth="1"/>
    <col min="6" max="6" width="1.57421875" style="1" customWidth="1"/>
    <col min="7" max="7" width="16.421875" style="1" customWidth="1"/>
    <col min="8" max="8" width="1.421875" style="1" customWidth="1"/>
    <col min="9" max="9" width="17.7109375" style="13" customWidth="1"/>
    <col min="10" max="10" width="9.140625" style="1" customWidth="1"/>
    <col min="11" max="11" width="10.140625" style="1" bestFit="1" customWidth="1"/>
    <col min="12" max="12" width="1.421875" style="1" customWidth="1"/>
    <col min="13" max="16384" width="9.140625" style="1" customWidth="1"/>
  </cols>
  <sheetData>
    <row r="1" ht="12.75">
      <c r="A1" s="19" t="s">
        <v>56</v>
      </c>
    </row>
    <row r="2" ht="12.75">
      <c r="A2" s="2" t="s">
        <v>46</v>
      </c>
    </row>
    <row r="3" ht="12.75">
      <c r="A3" s="2"/>
    </row>
    <row r="4" spans="3:9" ht="12.75">
      <c r="C4" s="135" t="s">
        <v>16</v>
      </c>
      <c r="D4" s="135"/>
      <c r="E4" s="135"/>
      <c r="F4" s="6"/>
      <c r="G4" s="135" t="s">
        <v>20</v>
      </c>
      <c r="H4" s="135"/>
      <c r="I4" s="135"/>
    </row>
    <row r="5" spans="3:9" ht="12.75">
      <c r="C5" s="6" t="s">
        <v>36</v>
      </c>
      <c r="D5" s="6"/>
      <c r="E5" s="71" t="s">
        <v>18</v>
      </c>
      <c r="F5" s="6"/>
      <c r="G5" s="6" t="s">
        <v>36</v>
      </c>
      <c r="H5" s="6"/>
      <c r="I5" s="71" t="s">
        <v>18</v>
      </c>
    </row>
    <row r="6" spans="3:9" ht="12.75">
      <c r="C6" s="6" t="s">
        <v>17</v>
      </c>
      <c r="D6" s="6"/>
      <c r="E6" s="71" t="s">
        <v>82</v>
      </c>
      <c r="F6" s="6"/>
      <c r="G6" s="6" t="s">
        <v>21</v>
      </c>
      <c r="H6" s="6"/>
      <c r="I6" s="71" t="s">
        <v>19</v>
      </c>
    </row>
    <row r="7" spans="3:9" ht="12.75">
      <c r="C7" s="6" t="s">
        <v>99</v>
      </c>
      <c r="D7" s="6"/>
      <c r="E7" s="71" t="s">
        <v>92</v>
      </c>
      <c r="F7" s="6"/>
      <c r="G7" s="6" t="s">
        <v>99</v>
      </c>
      <c r="H7" s="6"/>
      <c r="I7" s="71" t="s">
        <v>92</v>
      </c>
    </row>
    <row r="8" spans="3:9" ht="12.75">
      <c r="C8" s="126" t="str">
        <f>'P&amp;L'!C10</f>
        <v>30/06/2008</v>
      </c>
      <c r="D8" s="5"/>
      <c r="E8" s="127" t="str">
        <f>'P&amp;L'!F10</f>
        <v>30/06/2007</v>
      </c>
      <c r="F8" s="5"/>
      <c r="G8" s="126" t="str">
        <f>'P&amp;L'!D10</f>
        <v>30/06/2008</v>
      </c>
      <c r="H8" s="5"/>
      <c r="I8" s="127" t="str">
        <f>'P&amp;L'!G10</f>
        <v>30/06/2007</v>
      </c>
    </row>
    <row r="9" spans="3:9" ht="12.75">
      <c r="C9" s="6" t="s">
        <v>2</v>
      </c>
      <c r="D9" s="6"/>
      <c r="E9" s="71" t="s">
        <v>2</v>
      </c>
      <c r="F9" s="6"/>
      <c r="G9" s="6" t="s">
        <v>2</v>
      </c>
      <c r="H9" s="6"/>
      <c r="I9" s="71" t="s">
        <v>2</v>
      </c>
    </row>
    <row r="10" spans="3:9" ht="12.75">
      <c r="C10" s="9"/>
      <c r="D10" s="9"/>
      <c r="E10" s="118"/>
      <c r="F10" s="9"/>
      <c r="G10" s="9"/>
      <c r="H10" s="9"/>
      <c r="I10" s="118"/>
    </row>
    <row r="11" spans="3:9" ht="12.75">
      <c r="C11" s="9"/>
      <c r="D11" s="9"/>
      <c r="E11" s="118"/>
      <c r="F11" s="9"/>
      <c r="G11" s="9"/>
      <c r="H11" s="9"/>
      <c r="I11" s="118"/>
    </row>
    <row r="12" spans="1:9" ht="12.75">
      <c r="A12" s="9" t="s">
        <v>22</v>
      </c>
      <c r="B12" s="1" t="s">
        <v>0</v>
      </c>
      <c r="C12" s="12">
        <f>'P&amp;L'!C13</f>
        <v>2405</v>
      </c>
      <c r="D12" s="4"/>
      <c r="E12" s="12">
        <f>SUM('P&amp;L'!F13)</f>
        <v>3071</v>
      </c>
      <c r="F12" s="4"/>
      <c r="G12" s="12">
        <f>SUM('P&amp;L'!D13)</f>
        <v>12477</v>
      </c>
      <c r="H12" s="4"/>
      <c r="I12" s="12">
        <f>SUM('P&amp;L'!G13)</f>
        <v>10579</v>
      </c>
    </row>
    <row r="13" spans="1:9" ht="12.75">
      <c r="A13" s="8"/>
      <c r="C13" s="4"/>
      <c r="D13" s="4"/>
      <c r="E13" s="4"/>
      <c r="F13" s="4"/>
      <c r="G13" s="4"/>
      <c r="H13" s="4"/>
      <c r="I13" s="12"/>
    </row>
    <row r="14" spans="1:9" ht="12.75">
      <c r="A14" s="9" t="s">
        <v>23</v>
      </c>
      <c r="B14" s="1" t="s">
        <v>138</v>
      </c>
      <c r="C14" s="12">
        <f>'P&amp;L'!C23</f>
        <v>9216</v>
      </c>
      <c r="D14" s="4"/>
      <c r="E14" s="12">
        <f>SUM('P&amp;L'!F23)</f>
        <v>28185</v>
      </c>
      <c r="F14" s="4"/>
      <c r="G14" s="12">
        <f>SUM('P&amp;L'!D23)</f>
        <v>55877</v>
      </c>
      <c r="H14" s="4"/>
      <c r="I14" s="12">
        <f>SUM('P&amp;L'!G23)</f>
        <v>18232</v>
      </c>
    </row>
    <row r="15" spans="1:9" ht="12.75">
      <c r="A15" s="8"/>
      <c r="C15" s="12"/>
      <c r="D15" s="4"/>
      <c r="E15" s="12"/>
      <c r="F15" s="4"/>
      <c r="G15" s="12"/>
      <c r="H15" s="4"/>
      <c r="I15" s="12"/>
    </row>
    <row r="16" spans="1:9" ht="12.75">
      <c r="A16" s="9" t="s">
        <v>24</v>
      </c>
      <c r="B16" s="1" t="s">
        <v>151</v>
      </c>
      <c r="C16" s="12">
        <f>'P&amp;L'!C27</f>
        <v>8051</v>
      </c>
      <c r="D16" s="4"/>
      <c r="E16" s="12">
        <f>SUM('P&amp;L'!F27)</f>
        <v>35970</v>
      </c>
      <c r="F16" s="4"/>
      <c r="G16" s="12">
        <f>SUM('P&amp;L'!D31)</f>
        <v>56281</v>
      </c>
      <c r="H16" s="4"/>
      <c r="I16" s="12">
        <f>SUM('P&amp;L'!G31)</f>
        <v>25891</v>
      </c>
    </row>
    <row r="17" spans="1:9" ht="12.75">
      <c r="A17" s="8"/>
      <c r="C17" s="12"/>
      <c r="D17" s="4"/>
      <c r="E17" s="12"/>
      <c r="F17" s="4"/>
      <c r="G17" s="12"/>
      <c r="H17" s="4"/>
      <c r="I17" s="12"/>
    </row>
    <row r="18" spans="1:9" ht="12.75">
      <c r="A18" s="9" t="s">
        <v>25</v>
      </c>
      <c r="B18" s="1" t="s">
        <v>112</v>
      </c>
      <c r="C18" s="12">
        <f>'P&amp;L'!C31</f>
        <v>8051</v>
      </c>
      <c r="D18" s="4"/>
      <c r="E18" s="12">
        <f>SUM('P&amp;L'!F31)</f>
        <v>35970</v>
      </c>
      <c r="F18" s="4"/>
      <c r="G18" s="12">
        <f>SUM('P&amp;L'!D31)</f>
        <v>56281</v>
      </c>
      <c r="H18" s="4"/>
      <c r="I18" s="12">
        <f>SUM('P&amp;L'!G31)</f>
        <v>25891</v>
      </c>
    </row>
    <row r="19" spans="1:9" ht="12.75">
      <c r="A19" s="8"/>
      <c r="C19" s="12"/>
      <c r="D19" s="4"/>
      <c r="E19" s="12"/>
      <c r="F19" s="12"/>
      <c r="G19" s="12"/>
      <c r="H19" s="4"/>
      <c r="I19" s="12"/>
    </row>
    <row r="20" spans="1:9" ht="12.75">
      <c r="A20" s="9" t="s">
        <v>26</v>
      </c>
      <c r="B20" s="1" t="s">
        <v>152</v>
      </c>
      <c r="C20" s="15">
        <f>SUM('P&amp;L'!C34)</f>
        <v>4.6646233712057565</v>
      </c>
      <c r="D20" s="10"/>
      <c r="E20" s="15">
        <f>SUM('P&amp;L'!F34)</f>
        <v>20.84045493258863</v>
      </c>
      <c r="F20" s="15"/>
      <c r="G20" s="123">
        <f>SUM('P&amp;L'!D34)</f>
        <v>32.60833038812957</v>
      </c>
      <c r="H20" s="10"/>
      <c r="I20" s="15">
        <f>SUM('P&amp;L'!G34)</f>
        <v>15.000840107301979</v>
      </c>
    </row>
    <row r="21" spans="1:9" ht="12.75">
      <c r="A21" s="8"/>
      <c r="C21" s="10"/>
      <c r="D21" s="10"/>
      <c r="E21" s="15"/>
      <c r="F21" s="10"/>
      <c r="G21" s="10"/>
      <c r="H21" s="10"/>
      <c r="I21" s="15"/>
    </row>
    <row r="22" spans="1:9" ht="12.75">
      <c r="A22" s="9" t="s">
        <v>27</v>
      </c>
      <c r="B22" s="1" t="s">
        <v>15</v>
      </c>
      <c r="C22" s="23" t="s">
        <v>74</v>
      </c>
      <c r="D22" s="10"/>
      <c r="E22" s="119" t="s">
        <v>74</v>
      </c>
      <c r="F22" s="10"/>
      <c r="G22" s="23" t="s">
        <v>74</v>
      </c>
      <c r="H22" s="10"/>
      <c r="I22" s="119" t="s">
        <v>74</v>
      </c>
    </row>
    <row r="23" spans="1:9" ht="12.75">
      <c r="A23" s="9"/>
      <c r="C23" s="10"/>
      <c r="D23" s="10"/>
      <c r="E23" s="15"/>
      <c r="F23" s="10"/>
      <c r="G23" s="10"/>
      <c r="H23" s="10"/>
      <c r="I23" s="15"/>
    </row>
    <row r="24" ht="12.75">
      <c r="A24" s="8"/>
    </row>
    <row r="25" spans="1:9" ht="12.75">
      <c r="A25" s="8"/>
      <c r="G25" s="6" t="s">
        <v>29</v>
      </c>
      <c r="H25" s="6"/>
      <c r="I25" s="71" t="s">
        <v>30</v>
      </c>
    </row>
    <row r="26" spans="1:9" ht="12.75">
      <c r="A26" s="8"/>
      <c r="G26" s="6" t="s">
        <v>33</v>
      </c>
      <c r="H26" s="6"/>
      <c r="I26" s="71" t="s">
        <v>31</v>
      </c>
    </row>
    <row r="27" spans="1:9" ht="12.75">
      <c r="A27" s="8"/>
      <c r="G27" s="6" t="s">
        <v>17</v>
      </c>
      <c r="H27" s="6"/>
      <c r="I27" s="71" t="s">
        <v>32</v>
      </c>
    </row>
    <row r="28" spans="1:10" ht="12.75">
      <c r="A28" s="8"/>
      <c r="G28" s="3"/>
      <c r="H28" s="3"/>
      <c r="I28" s="56"/>
      <c r="J28" s="3"/>
    </row>
    <row r="29" spans="1:10" ht="12.75">
      <c r="A29" s="9" t="s">
        <v>28</v>
      </c>
      <c r="B29" s="1" t="s">
        <v>88</v>
      </c>
      <c r="C29" s="3">
        <f>G29</f>
        <v>1.2305952463438878</v>
      </c>
      <c r="D29" s="3"/>
      <c r="E29" s="56">
        <v>0.9</v>
      </c>
      <c r="G29" s="56">
        <f>'BS'!C57</f>
        <v>1.2305952463438878</v>
      </c>
      <c r="H29" s="3"/>
      <c r="I29" s="56">
        <f>'BS'!D57</f>
        <v>0.9045115524885615</v>
      </c>
      <c r="J29" s="3"/>
    </row>
    <row r="31" ht="12.75">
      <c r="E31" s="1"/>
    </row>
    <row r="32" spans="1:21" s="11" customFormat="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ht="12.75">
      <c r="E33" s="1"/>
    </row>
    <row r="34" ht="12.75">
      <c r="A34" s="2" t="s">
        <v>47</v>
      </c>
    </row>
    <row r="35" spans="3:9" ht="12.75">
      <c r="C35" s="135" t="s">
        <v>16</v>
      </c>
      <c r="D35" s="135"/>
      <c r="E35" s="135"/>
      <c r="F35" s="6"/>
      <c r="G35" s="135" t="s">
        <v>20</v>
      </c>
      <c r="H35" s="135"/>
      <c r="I35" s="135"/>
    </row>
    <row r="36" spans="3:18" ht="12.75">
      <c r="C36" s="6" t="s">
        <v>36</v>
      </c>
      <c r="D36" s="6"/>
      <c r="E36" s="71" t="s">
        <v>18</v>
      </c>
      <c r="F36" s="6"/>
      <c r="G36" s="6" t="s">
        <v>36</v>
      </c>
      <c r="H36" s="6"/>
      <c r="I36" s="71" t="s">
        <v>18</v>
      </c>
      <c r="J36" s="13"/>
      <c r="K36" s="71"/>
      <c r="L36" s="13"/>
      <c r="M36" s="13"/>
      <c r="N36" s="13"/>
      <c r="O36" s="13"/>
      <c r="P36" s="13"/>
      <c r="Q36" s="13"/>
      <c r="R36" s="13"/>
    </row>
    <row r="37" spans="3:18" ht="12.75">
      <c r="C37" s="6" t="s">
        <v>17</v>
      </c>
      <c r="D37" s="6"/>
      <c r="E37" s="71" t="s">
        <v>82</v>
      </c>
      <c r="F37" s="6"/>
      <c r="G37" s="6" t="s">
        <v>21</v>
      </c>
      <c r="H37" s="6"/>
      <c r="I37" s="71" t="s">
        <v>19</v>
      </c>
      <c r="J37" s="13"/>
      <c r="K37" s="71"/>
      <c r="L37" s="13"/>
      <c r="M37" s="13"/>
      <c r="N37" s="13"/>
      <c r="O37" s="13"/>
      <c r="P37" s="13"/>
      <c r="Q37" s="13"/>
      <c r="R37" s="13"/>
    </row>
    <row r="38" spans="3:18" ht="12.75">
      <c r="C38" s="6" t="s">
        <v>99</v>
      </c>
      <c r="D38" s="6"/>
      <c r="E38" s="71" t="s">
        <v>92</v>
      </c>
      <c r="F38" s="6"/>
      <c r="G38" s="6" t="s">
        <v>99</v>
      </c>
      <c r="H38" s="6"/>
      <c r="I38" s="71" t="s">
        <v>92</v>
      </c>
      <c r="J38" s="13"/>
      <c r="K38" s="71"/>
      <c r="L38" s="13"/>
      <c r="M38" s="13"/>
      <c r="N38" s="13"/>
      <c r="O38" s="13"/>
      <c r="P38" s="13"/>
      <c r="Q38" s="13"/>
      <c r="R38" s="13"/>
    </row>
    <row r="39" spans="3:18" ht="12.75">
      <c r="C39" s="14" t="str">
        <f>+C8</f>
        <v>30/06/2008</v>
      </c>
      <c r="D39" s="5"/>
      <c r="E39" s="72" t="str">
        <f>+E8</f>
        <v>30/06/2007</v>
      </c>
      <c r="F39" s="5"/>
      <c r="G39" s="14" t="str">
        <f>+G8</f>
        <v>30/06/2008</v>
      </c>
      <c r="H39" s="5"/>
      <c r="I39" s="72" t="str">
        <f>+I8</f>
        <v>30/06/2007</v>
      </c>
      <c r="J39" s="13"/>
      <c r="K39" s="72"/>
      <c r="L39" s="13"/>
      <c r="M39" s="13"/>
      <c r="N39" s="13"/>
      <c r="O39" s="13"/>
      <c r="P39" s="13"/>
      <c r="Q39" s="13"/>
      <c r="R39" s="13"/>
    </row>
    <row r="40" spans="3:18" ht="12.75">
      <c r="C40" s="6" t="s">
        <v>2</v>
      </c>
      <c r="D40" s="6"/>
      <c r="E40" s="71" t="s">
        <v>2</v>
      </c>
      <c r="F40" s="6"/>
      <c r="G40" s="6" t="s">
        <v>2</v>
      </c>
      <c r="H40" s="6"/>
      <c r="I40" s="71" t="s">
        <v>2</v>
      </c>
      <c r="J40" s="13"/>
      <c r="K40" s="71"/>
      <c r="L40" s="13"/>
      <c r="M40" s="13"/>
      <c r="N40" s="13"/>
      <c r="O40" s="13"/>
      <c r="P40" s="13"/>
      <c r="Q40" s="13"/>
      <c r="R40" s="13"/>
    </row>
    <row r="41" spans="10:18" ht="12.75">
      <c r="J41" s="13"/>
      <c r="K41" s="13"/>
      <c r="L41" s="13"/>
      <c r="M41" s="13"/>
      <c r="N41" s="13"/>
      <c r="O41" s="13"/>
      <c r="P41" s="13"/>
      <c r="Q41" s="13"/>
      <c r="R41" s="13"/>
    </row>
    <row r="42" spans="10:18" ht="12.75">
      <c r="J42" s="13"/>
      <c r="K42" s="56"/>
      <c r="L42" s="13"/>
      <c r="M42" s="13"/>
      <c r="N42" s="13"/>
      <c r="O42" s="13"/>
      <c r="P42" s="13"/>
      <c r="Q42" s="13"/>
      <c r="R42" s="13"/>
    </row>
    <row r="43" spans="1:18" ht="12.75">
      <c r="A43" s="9" t="s">
        <v>22</v>
      </c>
      <c r="B43" s="1" t="s">
        <v>137</v>
      </c>
      <c r="C43" s="4">
        <f>'P&amp;L'!C19</f>
        <v>13342</v>
      </c>
      <c r="D43" s="4"/>
      <c r="E43" s="12">
        <f>'P&amp;L'!F19</f>
        <v>33008</v>
      </c>
      <c r="F43" s="4"/>
      <c r="G43" s="4">
        <f>'P&amp;L'!D19</f>
        <v>71377</v>
      </c>
      <c r="H43" s="4"/>
      <c r="I43" s="12">
        <f>'P&amp;L'!G19</f>
        <v>32304</v>
      </c>
      <c r="J43" s="13"/>
      <c r="K43" s="12"/>
      <c r="L43" s="16"/>
      <c r="M43" s="12"/>
      <c r="N43" s="13"/>
      <c r="O43" s="13"/>
      <c r="P43" s="13"/>
      <c r="Q43" s="13"/>
      <c r="R43" s="13"/>
    </row>
    <row r="44" spans="1:18" ht="12.75">
      <c r="A44" s="8"/>
      <c r="C44" s="85"/>
      <c r="D44" s="85"/>
      <c r="E44" s="86"/>
      <c r="F44" s="85"/>
      <c r="G44" s="85"/>
      <c r="H44" s="4"/>
      <c r="I44" s="12"/>
      <c r="J44" s="13"/>
      <c r="K44" s="12"/>
      <c r="L44" s="16"/>
      <c r="M44" s="12"/>
      <c r="N44" s="13"/>
      <c r="O44" s="13"/>
      <c r="P44" s="13"/>
      <c r="Q44" s="13"/>
      <c r="R44" s="13"/>
    </row>
    <row r="45" spans="1:18" ht="12.75">
      <c r="A45" s="9" t="s">
        <v>23</v>
      </c>
      <c r="B45" s="1" t="s">
        <v>34</v>
      </c>
      <c r="C45" s="85">
        <f>G45</f>
        <v>0</v>
      </c>
      <c r="D45" s="85">
        <v>127</v>
      </c>
      <c r="E45" s="86">
        <f>SUM('CF'!E27)</f>
        <v>73</v>
      </c>
      <c r="F45" s="85">
        <v>200</v>
      </c>
      <c r="G45" s="4">
        <f>SUM('CF'!C27)</f>
        <v>0</v>
      </c>
      <c r="H45" s="4"/>
      <c r="I45" s="12">
        <f>SUM(E45)</f>
        <v>73</v>
      </c>
      <c r="J45" s="13"/>
      <c r="K45" s="12"/>
      <c r="L45" s="16"/>
      <c r="M45" s="12"/>
      <c r="N45" s="13"/>
      <c r="O45" s="13"/>
      <c r="P45" s="13"/>
      <c r="Q45" s="13"/>
      <c r="R45" s="13"/>
    </row>
    <row r="46" spans="1:18" ht="12.75">
      <c r="A46" s="8"/>
      <c r="C46" s="87"/>
      <c r="D46" s="87"/>
      <c r="E46" s="120"/>
      <c r="F46" s="87"/>
      <c r="G46" s="85"/>
      <c r="H46" s="4"/>
      <c r="I46" s="12"/>
      <c r="J46" s="13"/>
      <c r="K46" s="12"/>
      <c r="L46" s="16"/>
      <c r="M46" s="12"/>
      <c r="N46" s="13"/>
      <c r="O46" s="13"/>
      <c r="P46" s="13"/>
      <c r="Q46" s="13"/>
      <c r="R46" s="13"/>
    </row>
    <row r="47" spans="1:18" ht="12.75">
      <c r="A47" s="9" t="s">
        <v>24</v>
      </c>
      <c r="B47" s="1" t="s">
        <v>35</v>
      </c>
      <c r="C47" s="85">
        <f>'P&amp;L'!C21</f>
        <v>-4126</v>
      </c>
      <c r="D47" s="85">
        <v>2258</v>
      </c>
      <c r="E47" s="86">
        <f>'P&amp;L'!F21</f>
        <v>-4823</v>
      </c>
      <c r="F47" s="85">
        <v>4170</v>
      </c>
      <c r="G47" s="4">
        <f>'P&amp;L'!D21</f>
        <v>-15500</v>
      </c>
      <c r="H47" s="4"/>
      <c r="I47" s="12">
        <f>'P&amp;L'!G21</f>
        <v>-14072</v>
      </c>
      <c r="J47" s="13"/>
      <c r="K47" s="12"/>
      <c r="L47" s="16"/>
      <c r="M47" s="12"/>
      <c r="N47" s="13"/>
      <c r="O47" s="13"/>
      <c r="P47" s="13"/>
      <c r="Q47" s="13"/>
      <c r="R47" s="13"/>
    </row>
    <row r="48" spans="3:18" ht="12.75">
      <c r="C48" s="85"/>
      <c r="D48" s="85"/>
      <c r="E48" s="86"/>
      <c r="F48" s="85"/>
      <c r="G48" s="85"/>
      <c r="H48" s="4"/>
      <c r="I48" s="12"/>
      <c r="J48" s="13"/>
      <c r="K48" s="56"/>
      <c r="L48" s="13"/>
      <c r="M48" s="13"/>
      <c r="N48" s="13"/>
      <c r="O48" s="13"/>
      <c r="P48" s="13"/>
      <c r="Q48" s="13"/>
      <c r="R48" s="13"/>
    </row>
    <row r="49" spans="7:18" ht="12.75">
      <c r="G49" s="7"/>
      <c r="I49" s="16"/>
      <c r="J49" s="13"/>
      <c r="K49" s="13"/>
      <c r="L49" s="13"/>
      <c r="M49" s="13"/>
      <c r="N49" s="13"/>
      <c r="O49" s="13"/>
      <c r="P49" s="13"/>
      <c r="Q49" s="13"/>
      <c r="R49" s="13"/>
    </row>
    <row r="50" spans="7:9" ht="12.75">
      <c r="G50" s="7"/>
      <c r="I50" s="16"/>
    </row>
    <row r="51" spans="2:5" ht="12.75">
      <c r="B51" s="88"/>
      <c r="C51" s="88"/>
      <c r="D51" s="88"/>
      <c r="E51" s="120"/>
    </row>
    <row r="52" spans="2:5" ht="12.75">
      <c r="B52" s="89"/>
      <c r="C52" s="89"/>
      <c r="D52" s="89"/>
      <c r="E52" s="120"/>
    </row>
    <row r="53" spans="2:5" ht="12.75">
      <c r="B53" s="88"/>
      <c r="C53" s="88"/>
      <c r="D53" s="88"/>
      <c r="E53" s="120"/>
    </row>
    <row r="54" spans="2:5" ht="12.75">
      <c r="B54" s="89"/>
      <c r="C54" s="89"/>
      <c r="D54" s="89"/>
      <c r="E54" s="120"/>
    </row>
    <row r="55" spans="2:5" ht="12.75">
      <c r="B55" s="87"/>
      <c r="C55" s="87"/>
      <c r="D55" s="87"/>
      <c r="E55" s="120"/>
    </row>
    <row r="56" spans="2:5" ht="12.75">
      <c r="B56" s="87"/>
      <c r="C56" s="87"/>
      <c r="D56" s="87"/>
      <c r="E56" s="120"/>
    </row>
    <row r="57" spans="2:5" ht="12.75">
      <c r="B57" s="87"/>
      <c r="C57" s="87"/>
      <c r="D57" s="87"/>
      <c r="E57" s="120"/>
    </row>
    <row r="61" spans="1:2" ht="12.75">
      <c r="A61" s="11"/>
      <c r="B61" s="11"/>
    </row>
  </sheetData>
  <sheetProtection/>
  <mergeCells count="4">
    <mergeCell ref="C4:E4"/>
    <mergeCell ref="G4:I4"/>
    <mergeCell ref="C35:E35"/>
    <mergeCell ref="G35:I35"/>
  </mergeCells>
  <printOptions/>
  <pageMargins left="0.31496062992125984" right="0.31496062992125984" top="0.6692913385826772" bottom="0.6692913385826772" header="0.5118110236220472" footer="0.5118110236220472"/>
  <pageSetup fitToHeight="1" fitToWidth="1" horizontalDpi="300" verticalDpi="300" orientation="portrait" paperSize="9" scale="91" r:id="rId1"/>
  <headerFooter alignWithMargins="0">
    <oddHeader xml:space="preserve">&amp;R&amp;"Arial,Bold"&amp;11 </oddHeader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Road Builder (M)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 Fei San</dc:creator>
  <cp:keywords/>
  <dc:description/>
  <cp:lastModifiedBy>vasathi</cp:lastModifiedBy>
  <cp:lastPrinted>2008-08-28T08:45:51Z</cp:lastPrinted>
  <dcterms:created xsi:type="dcterms:W3CDTF">2002-08-21T09:17:53Z</dcterms:created>
  <dcterms:modified xsi:type="dcterms:W3CDTF">2008-08-28T09:59:43Z</dcterms:modified>
  <cp:category/>
  <cp:version/>
  <cp:contentType/>
  <cp:contentStatus/>
</cp:coreProperties>
</file>